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880" windowHeight="6435" firstSheet="3" activeTab="3"/>
  </bookViews>
  <sheets>
    <sheet name="Number public firms" sheetId="1" r:id="rId1"/>
    <sheet name="Big 4 chart 94-2k" sheetId="2" r:id="rId2"/>
    <sheet name="Table big 4 94-2k" sheetId="3" r:id="rId3"/>
    <sheet name="Chart all firm mkt cap 94-2k" sheetId="4" r:id="rId4"/>
    <sheet name="Mkt cap for graph" sheetId="5" r:id="rId5"/>
    <sheet name="Market Cap 2000" sheetId="6" r:id="rId6"/>
    <sheet name="Mkt Cap table 94-99" sheetId="7" r:id="rId7"/>
  </sheets>
  <definedNames>
    <definedName name="_xlnm.Print_Titles" localSheetId="6">'Mkt Cap table 94-99'!$A:$A</definedName>
  </definedNames>
  <calcPr fullCalcOnLoad="1"/>
</workbook>
</file>

<file path=xl/sharedStrings.xml><?xml version="1.0" encoding="utf-8"?>
<sst xmlns="http://schemas.openxmlformats.org/spreadsheetml/2006/main" count="241" uniqueCount="159">
  <si>
    <t>Market Cap</t>
  </si>
  <si>
    <t>WSJ 52 Wk Hi</t>
  </si>
  <si>
    <t>WSJ 52 Wk Lo</t>
  </si>
  <si>
    <t>Closing Price</t>
  </si>
  <si>
    <t># Shares Outstanding</t>
  </si>
  <si>
    <t>Hi</t>
  </si>
  <si>
    <t>Lo</t>
  </si>
  <si>
    <t>Close</t>
  </si>
  <si>
    <t>PUBLIC COMPANY</t>
  </si>
  <si>
    <t>Abgenix</t>
  </si>
  <si>
    <t>Aclara</t>
  </si>
  <si>
    <t>Affymetrix Inc.</t>
  </si>
  <si>
    <t>Applied Biosystems</t>
  </si>
  <si>
    <t>Applied Molecular Evolution Inc.</t>
  </si>
  <si>
    <t>Aurora Biosciences Corp.</t>
  </si>
  <si>
    <t>Axys Pharamceuticals Inc.</t>
  </si>
  <si>
    <t>Biacore</t>
  </si>
  <si>
    <t>Incorporated in Sweden, 1996.</t>
  </si>
  <si>
    <t xml:space="preserve">Celera Genomics </t>
  </si>
  <si>
    <t>Compugen Ltd.</t>
  </si>
  <si>
    <t>Corixa</t>
  </si>
  <si>
    <t>CRS Robotics Corp.</t>
  </si>
  <si>
    <t>CuraGen Corp.</t>
  </si>
  <si>
    <t>deCODE Genetics</t>
  </si>
  <si>
    <t>Deltagen</t>
  </si>
  <si>
    <t>Diversa Corp.</t>
  </si>
  <si>
    <t>Exelixis Pharm</t>
  </si>
  <si>
    <t>Gemini Genomics Ltd.</t>
  </si>
  <si>
    <t>Genaissance Pharmaceuticals</t>
  </si>
  <si>
    <t>Gene Logic Inc.</t>
  </si>
  <si>
    <t>Genetic Vectors</t>
  </si>
  <si>
    <t>Genome Therapeutics Corp.</t>
  </si>
  <si>
    <t>Genomic Solutions</t>
  </si>
  <si>
    <t>Genomics One Corp.</t>
  </si>
  <si>
    <t>Genset SA</t>
  </si>
  <si>
    <t>Human Genome Sciences</t>
  </si>
  <si>
    <t>Hyseq Inc.</t>
  </si>
  <si>
    <t>Illumina Inc.</t>
  </si>
  <si>
    <t>Incyte Pharmaceuticals Inc.</t>
  </si>
  <si>
    <t>93 Shares outstanding are diluted</t>
  </si>
  <si>
    <t>Inex Pharmaceuticals</t>
  </si>
  <si>
    <t>Informax Inc.</t>
  </si>
  <si>
    <t>Invitrogen Inc.</t>
  </si>
  <si>
    <t>Keryx Biopharmaceuticals</t>
  </si>
  <si>
    <t>Large Scale Biology</t>
  </si>
  <si>
    <t>Lexicon Genetics Inc.</t>
  </si>
  <si>
    <t>Life Technologies</t>
  </si>
  <si>
    <t>Listed on OTC BB as LTEK but not actively traded.</t>
  </si>
  <si>
    <t>LION Bioscience</t>
  </si>
  <si>
    <t>LJL Biosystems Inc.</t>
  </si>
  <si>
    <t>Lynx Therapeutics Inc.</t>
  </si>
  <si>
    <t>Magainin Pharmaceuticals Inc.</t>
  </si>
  <si>
    <t>Maxygen Inc.</t>
  </si>
  <si>
    <t>Millennium Pharmaceuticals Inc.</t>
  </si>
  <si>
    <t>MorphoSys GmbH</t>
  </si>
  <si>
    <t>Myriad Genetics Inc.</t>
  </si>
  <si>
    <t>Orchid Biosciences</t>
  </si>
  <si>
    <t>OSI Pharmaceuticals</t>
  </si>
  <si>
    <t>Oxford Glycosciences</t>
  </si>
  <si>
    <t>Pathogenesis Corp.</t>
  </si>
  <si>
    <t>Pharmagene</t>
  </si>
  <si>
    <t>Protein Design Labs</t>
  </si>
  <si>
    <t>Rosetta Inpharmatics</t>
  </si>
  <si>
    <t>Sequenom</t>
  </si>
  <si>
    <t>Signal Gene</t>
  </si>
  <si>
    <t>Transgenomic</t>
  </si>
  <si>
    <t>Variagenics</t>
  </si>
  <si>
    <t>Visible Genetics</t>
  </si>
  <si>
    <t>Companies that are not primarily genomics</t>
  </si>
  <si>
    <t>ARIAD Pharmaceuticals Inc.</t>
  </si>
  <si>
    <t>Genzyme Molecular Oncology</t>
  </si>
  <si>
    <t>Onyx Pharmaceuticals Inc.</t>
  </si>
  <si>
    <t>Targeted Genetics Corp.</t>
  </si>
  <si>
    <t>Vysis Inc.</t>
  </si>
  <si>
    <t>TOTAL MARKET CAP</t>
  </si>
  <si>
    <t>BIG FOUR MARKET CAP</t>
  </si>
  <si>
    <t xml:space="preserve">Blue numbers indicate that 52 week high occurred on last day of fiscal year.  In market cap calculations, close and high will be same for that year.  </t>
  </si>
  <si>
    <t>Indicates that only closing price could be found (as opposed to 52 week hi and lo.)  Closing price therefore used in calculations of high, lo, and close market value.</t>
  </si>
  <si>
    <t>Incyte split its stock at the end of 1997 (2:1).  Numbers should be adjusted to account for this.  None of other large genomics firms split stock until 2000.  (See final report.)</t>
  </si>
  <si>
    <t>Lavendar numbers indicate an estimated value.</t>
  </si>
  <si>
    <t>1999 HI</t>
  </si>
  <si>
    <t>1999 lo</t>
  </si>
  <si>
    <t>1999 close</t>
  </si>
  <si>
    <t>1998 hi</t>
  </si>
  <si>
    <t>1998 lo</t>
  </si>
  <si>
    <t>1998 close</t>
  </si>
  <si>
    <t>1997 hi</t>
  </si>
  <si>
    <t>1997 lo</t>
  </si>
  <si>
    <t>1997 close</t>
  </si>
  <si>
    <t>1996 hi</t>
  </si>
  <si>
    <t>1996 lo</t>
  </si>
  <si>
    <t>1996 close</t>
  </si>
  <si>
    <t>1995 hi</t>
  </si>
  <si>
    <t>1995 lo</t>
  </si>
  <si>
    <t>1995 close</t>
  </si>
  <si>
    <t>1994 hi</t>
  </si>
  <si>
    <t>1994 lo</t>
  </si>
  <si>
    <t>1994 close</t>
  </si>
  <si>
    <t>1993 hi</t>
  </si>
  <si>
    <t>1993 lo</t>
  </si>
  <si>
    <t>1993 close</t>
  </si>
  <si>
    <t>Numbers are in millions</t>
  </si>
  <si>
    <t>Numbers in thousands</t>
  </si>
  <si>
    <t>Number of companies</t>
  </si>
  <si>
    <t>Big Four**</t>
  </si>
  <si>
    <t>InformMax Inc.</t>
  </si>
  <si>
    <t>High</t>
  </si>
  <si>
    <t>Low</t>
  </si>
  <si>
    <t>Big Four market cap ($US billion): Celera, Human Genome Sciences, Incyte, and Millennium</t>
  </si>
  <si>
    <t>Number publicly traded genomics firms</t>
  </si>
  <si>
    <t>Total market capitalization for publicly traded genomics firms ($US billion)</t>
  </si>
  <si>
    <t>InforMax, Third Wave Technologies, Ciphergen, and Genomica figures based on IPO offering amounts, week of 25 Sept 2000</t>
  </si>
  <si>
    <t>Genomica</t>
  </si>
  <si>
    <t>Ciphergen</t>
  </si>
  <si>
    <t>Third Wave Technologies</t>
  </si>
  <si>
    <t>Lion Biosciences Market cap estimate from New York Times financial website, Sept 15, 2000</t>
  </si>
  <si>
    <t>Genomica figure taken from company press release 9/28/2000.</t>
  </si>
  <si>
    <t>Ciphergen estimate taken from Biospace.com estimate 9/28/00</t>
  </si>
  <si>
    <t>Market Cap ($million)</t>
  </si>
  <si>
    <t>52 Week Hi</t>
  </si>
  <si>
    <t>52 Week Lo</t>
  </si>
  <si>
    <t># shares outstanding</t>
  </si>
  <si>
    <t>(millions)</t>
  </si>
  <si>
    <t>ARIAD Pharmaceuticals</t>
  </si>
  <si>
    <t>Data from 2000 annual report</t>
  </si>
  <si>
    <t>Autogen Limited</t>
  </si>
  <si>
    <t>Mkt Cap Converted from $Aus at 1.31</t>
  </si>
  <si>
    <t>AVI Biopharma</t>
  </si>
  <si>
    <t>Caliper Technologies Corp.</t>
  </si>
  <si>
    <t>Cepheid</t>
  </si>
  <si>
    <t>Ciphergen Biosystems</t>
  </si>
  <si>
    <t>Converted form $Can at 1.18</t>
  </si>
  <si>
    <t>DNAPrint Genomics</t>
  </si>
  <si>
    <t>GeneScan Europe</t>
  </si>
  <si>
    <t>Mkt Cap Converted from Euro at .953</t>
  </si>
  <si>
    <t>Genetix</t>
  </si>
  <si>
    <t>IPO Nov 2000, so only point estimate used from FTSE Dec 00 data</t>
  </si>
  <si>
    <t>Genomica Corporation</t>
  </si>
  <si>
    <t>Genomics One Corp</t>
  </si>
  <si>
    <t>Shares outstanding from March 2000; Mkt Cap converted from $Can at 1.18 (OECD PPP)</t>
  </si>
  <si>
    <t>Converted from $Can at 1.18 (OECD PPP)</t>
  </si>
  <si>
    <t>Molecular Devices Corp</t>
  </si>
  <si>
    <t>MorphoSys GmbH (E)</t>
  </si>
  <si>
    <t>Onyx Pharmaceuticals</t>
  </si>
  <si>
    <t>Converted from Pounds at .654</t>
  </si>
  <si>
    <t>Packard Bioscience</t>
  </si>
  <si>
    <t>Pharsight</t>
  </si>
  <si>
    <t>Pyrosequencing AB</t>
  </si>
  <si>
    <t>Rigel Inc.</t>
  </si>
  <si>
    <t>SignalGene</t>
  </si>
  <si>
    <t>Targeted Genetics Corp</t>
  </si>
  <si>
    <t>Tripos</t>
  </si>
  <si>
    <t>No closing figure because must be adjusted for stock split</t>
  </si>
  <si>
    <t>Valentis</t>
  </si>
  <si>
    <t>Vysis</t>
  </si>
  <si>
    <t>Xenometrix</t>
  </si>
  <si>
    <t>Fiscal year ends June 01 - no hi lo data</t>
  </si>
  <si>
    <t>Indicates an estimated value</t>
  </si>
  <si>
    <t>Shares outstanding and market cap numbers in millions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</si>
</sst>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mmmm\-yy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12"/>
      <name val="Arial"/>
      <family val="2"/>
    </font>
    <font>
      <sz val="8"/>
      <color indexed="46"/>
      <name val="Arial"/>
      <family val="2"/>
    </font>
    <font>
      <sz val="8"/>
      <color indexed="22"/>
      <name val="Arial"/>
      <family val="2"/>
    </font>
    <font>
      <sz val="8"/>
      <color indexed="53"/>
      <name val="Arial"/>
      <family val="2"/>
    </font>
    <font>
      <b/>
      <i/>
      <sz val="8"/>
      <name val="Arial"/>
      <family val="2"/>
    </font>
    <font>
      <sz val="8"/>
      <color indexed="57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name val="Arial"/>
      <family val="0"/>
    </font>
    <font>
      <sz val="8"/>
      <color indexed="20"/>
      <name val="Arial"/>
      <family val="2"/>
    </font>
    <font>
      <sz val="10"/>
      <color indexed="10"/>
      <name val="Arial"/>
      <family val="2"/>
    </font>
    <font>
      <sz val="8"/>
      <color indexed="15"/>
      <name val="Arial"/>
      <family val="2"/>
    </font>
    <font>
      <sz val="8"/>
      <color indexed="4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1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2" fontId="5" fillId="0" borderId="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/>
    </xf>
    <xf numFmtId="12" fontId="8" fillId="0" borderId="0" xfId="0" applyNumberFormat="1" applyFont="1" applyBorder="1" applyAlignment="1">
      <alignment/>
    </xf>
    <xf numFmtId="12" fontId="9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2" fontId="5" fillId="0" borderId="0" xfId="0" applyNumberFormat="1" applyFont="1" applyBorder="1" applyAlignment="1">
      <alignment horizontal="right"/>
    </xf>
    <xf numFmtId="13" fontId="5" fillId="0" borderId="0" xfId="0" applyNumberFormat="1" applyFont="1" applyAlignment="1">
      <alignment/>
    </xf>
    <xf numFmtId="13" fontId="5" fillId="0" borderId="1" xfId="0" applyNumberFormat="1" applyFont="1" applyBorder="1" applyAlignment="1">
      <alignment/>
    </xf>
    <xf numFmtId="13" fontId="5" fillId="0" borderId="0" xfId="0" applyNumberFormat="1" applyFont="1" applyBorder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3" fontId="9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1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3" fontId="5" fillId="0" borderId="0" xfId="0" applyNumberFormat="1" applyFont="1" applyFill="1" applyBorder="1" applyAlignment="1">
      <alignment horizontal="right"/>
    </xf>
    <xf numFmtId="1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2" fontId="5" fillId="0" borderId="1" xfId="0" applyNumberFormat="1" applyFont="1" applyFill="1" applyBorder="1" applyAlignment="1">
      <alignment/>
    </xf>
    <xf numFmtId="12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2" fontId="9" fillId="0" borderId="0" xfId="0" applyNumberFormat="1" applyFont="1" applyFill="1" applyBorder="1" applyAlignment="1">
      <alignment/>
    </xf>
    <xf numFmtId="13" fontId="9" fillId="0" borderId="0" xfId="0" applyNumberFormat="1" applyFont="1" applyFill="1" applyBorder="1" applyAlignment="1">
      <alignment/>
    </xf>
    <xf numFmtId="13" fontId="9" fillId="0" borderId="0" xfId="0" applyNumberFormat="1" applyFont="1" applyFill="1" applyBorder="1" applyAlignment="1">
      <alignment horizontal="right"/>
    </xf>
    <xf numFmtId="13" fontId="5" fillId="0" borderId="1" xfId="0" applyNumberFormat="1" applyFont="1" applyFill="1" applyBorder="1" applyAlignment="1">
      <alignment/>
    </xf>
    <xf numFmtId="1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2" fontId="7" fillId="0" borderId="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7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13" fontId="5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3" fillId="0" borderId="1" xfId="0" applyFont="1" applyBorder="1" applyAlignment="1">
      <alignment/>
    </xf>
    <xf numFmtId="0" fontId="8" fillId="0" borderId="0" xfId="0" applyFont="1" applyAlignment="1">
      <alignment/>
    </xf>
    <xf numFmtId="13" fontId="8" fillId="0" borderId="0" xfId="0" applyNumberFormat="1" applyFont="1" applyAlignment="1">
      <alignment/>
    </xf>
    <xf numFmtId="13" fontId="5" fillId="0" borderId="1" xfId="0" applyNumberFormat="1" applyFont="1" applyBorder="1" applyAlignment="1">
      <alignment/>
    </xf>
    <xf numFmtId="0" fontId="6" fillId="0" borderId="5" xfId="0" applyFont="1" applyBorder="1" applyAlignment="1">
      <alignment/>
    </xf>
    <xf numFmtId="1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3" fontId="5" fillId="0" borderId="5" xfId="0" applyNumberFormat="1" applyFont="1" applyBorder="1" applyAlignment="1">
      <alignment/>
    </xf>
    <xf numFmtId="12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4" fontId="16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7" fillId="4" borderId="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3" fontId="5" fillId="4" borderId="0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13" fontId="5" fillId="4" borderId="0" xfId="0" applyNumberFormat="1" applyFont="1" applyFill="1" applyBorder="1" applyAlignment="1">
      <alignment horizontal="right"/>
    </xf>
    <xf numFmtId="12" fontId="5" fillId="4" borderId="0" xfId="0" applyNumberFormat="1" applyFont="1" applyFill="1" applyAlignment="1">
      <alignment/>
    </xf>
    <xf numFmtId="4" fontId="5" fillId="4" borderId="0" xfId="0" applyNumberFormat="1" applyFont="1" applyFill="1" applyAlignment="1">
      <alignment/>
    </xf>
    <xf numFmtId="12" fontId="5" fillId="4" borderId="1" xfId="0" applyNumberFormat="1" applyFont="1" applyFill="1" applyBorder="1" applyAlignment="1">
      <alignment/>
    </xf>
    <xf numFmtId="3" fontId="5" fillId="4" borderId="0" xfId="0" applyNumberFormat="1" applyFont="1" applyFill="1" applyAlignment="1">
      <alignment/>
    </xf>
    <xf numFmtId="12" fontId="5" fillId="4" borderId="0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0" fillId="0" borderId="0" xfId="0" applyFill="1" applyAlignment="1">
      <alignment/>
    </xf>
    <xf numFmtId="13" fontId="5" fillId="4" borderId="1" xfId="0" applyNumberFormat="1" applyFont="1" applyFill="1" applyBorder="1" applyAlignment="1">
      <alignment/>
    </xf>
    <xf numFmtId="13" fontId="5" fillId="4" borderId="0" xfId="0" applyNumberFormat="1" applyFont="1" applyFill="1" applyAlignment="1">
      <alignment/>
    </xf>
    <xf numFmtId="12" fontId="7" fillId="4" borderId="0" xfId="0" applyNumberFormat="1" applyFont="1" applyFill="1" applyAlignment="1">
      <alignment/>
    </xf>
    <xf numFmtId="4" fontId="7" fillId="4" borderId="0" xfId="0" applyNumberFormat="1" applyFont="1" applyFill="1" applyAlignment="1">
      <alignment/>
    </xf>
    <xf numFmtId="12" fontId="7" fillId="4" borderId="1" xfId="0" applyNumberFormat="1" applyFont="1" applyFill="1" applyBorder="1" applyAlignment="1">
      <alignment/>
    </xf>
    <xf numFmtId="3" fontId="6" fillId="4" borderId="0" xfId="0" applyNumberFormat="1" applyFont="1" applyFill="1" applyAlignment="1">
      <alignment/>
    </xf>
    <xf numFmtId="0" fontId="6" fillId="4" borderId="0" xfId="0" applyFont="1" applyFill="1" applyAlignment="1" quotePrefix="1">
      <alignment/>
    </xf>
    <xf numFmtId="0" fontId="6" fillId="4" borderId="1" xfId="0" applyFont="1" applyFill="1" applyBorder="1" applyAlignment="1">
      <alignment/>
    </xf>
    <xf numFmtId="3" fontId="5" fillId="4" borderId="0" xfId="0" applyNumberFormat="1" applyFont="1" applyFill="1" applyBorder="1" applyAlignment="1">
      <alignment horizontal="right"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7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6" fillId="7" borderId="1" xfId="0" applyFont="1" applyFill="1" applyBorder="1" applyAlignment="1">
      <alignment/>
    </xf>
    <xf numFmtId="12" fontId="5" fillId="7" borderId="0" xfId="0" applyNumberFormat="1" applyFont="1" applyFill="1" applyBorder="1" applyAlignment="1">
      <alignment/>
    </xf>
    <xf numFmtId="13" fontId="5" fillId="7" borderId="0" xfId="0" applyNumberFormat="1" applyFont="1" applyFill="1" applyBorder="1" applyAlignment="1">
      <alignment/>
    </xf>
    <xf numFmtId="4" fontId="5" fillId="7" borderId="0" xfId="0" applyNumberFormat="1" applyFont="1" applyFill="1" applyBorder="1" applyAlignment="1">
      <alignment/>
    </xf>
    <xf numFmtId="13" fontId="5" fillId="7" borderId="1" xfId="0" applyNumberFormat="1" applyFont="1" applyFill="1" applyBorder="1" applyAlignment="1">
      <alignment/>
    </xf>
    <xf numFmtId="0" fontId="5" fillId="7" borderId="0" xfId="0" applyFont="1" applyFill="1" applyAlignment="1">
      <alignment/>
    </xf>
    <xf numFmtId="12" fontId="5" fillId="7" borderId="0" xfId="0" applyNumberFormat="1" applyFont="1" applyFill="1" applyAlignment="1">
      <alignment/>
    </xf>
    <xf numFmtId="13" fontId="5" fillId="7" borderId="0" xfId="0" applyNumberFormat="1" applyFont="1" applyFill="1" applyAlignment="1">
      <alignment/>
    </xf>
    <xf numFmtId="4" fontId="5" fillId="7" borderId="0" xfId="0" applyNumberFormat="1" applyFont="1" applyFill="1" applyAlignment="1">
      <alignment/>
    </xf>
    <xf numFmtId="12" fontId="7" fillId="7" borderId="0" xfId="0" applyNumberFormat="1" applyFont="1" applyFill="1" applyAlignment="1">
      <alignment/>
    </xf>
    <xf numFmtId="4" fontId="7" fillId="7" borderId="0" xfId="0" applyNumberFormat="1" applyFont="1" applyFill="1" applyAlignment="1">
      <alignment/>
    </xf>
    <xf numFmtId="12" fontId="7" fillId="7" borderId="1" xfId="0" applyNumberFormat="1" applyFont="1" applyFill="1" applyBorder="1" applyAlignment="1">
      <alignment/>
    </xf>
    <xf numFmtId="12" fontId="5" fillId="7" borderId="1" xfId="0" applyNumberFormat="1" applyFont="1" applyFill="1" applyBorder="1" applyAlignment="1">
      <alignment/>
    </xf>
    <xf numFmtId="3" fontId="5" fillId="7" borderId="0" xfId="0" applyNumberFormat="1" applyFont="1" applyFill="1" applyAlignment="1">
      <alignment/>
    </xf>
    <xf numFmtId="0" fontId="5" fillId="7" borderId="0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3" fontId="6" fillId="7" borderId="0" xfId="0" applyNumberFormat="1" applyFont="1" applyFill="1" applyAlignment="1">
      <alignment/>
    </xf>
    <xf numFmtId="0" fontId="6" fillId="7" borderId="0" xfId="0" applyFont="1" applyFill="1" applyAlignment="1" quotePrefix="1">
      <alignment/>
    </xf>
    <xf numFmtId="0" fontId="0" fillId="7" borderId="0" xfId="0" applyFill="1" applyAlignment="1">
      <alignment/>
    </xf>
    <xf numFmtId="43" fontId="6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43" fontId="6" fillId="0" borderId="1" xfId="0" applyNumberFormat="1" applyFont="1" applyFill="1" applyBorder="1" applyAlignment="1">
      <alignment/>
    </xf>
    <xf numFmtId="43" fontId="6" fillId="0" borderId="7" xfId="0" applyNumberFormat="1" applyFont="1" applyBorder="1" applyAlignment="1">
      <alignment/>
    </xf>
    <xf numFmtId="43" fontId="5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43" fontId="20" fillId="0" borderId="1" xfId="0" applyNumberFormat="1" applyFont="1" applyBorder="1" applyAlignment="1">
      <alignment/>
    </xf>
    <xf numFmtId="43" fontId="21" fillId="0" borderId="1" xfId="0" applyNumberFormat="1" applyFont="1" applyBorder="1" applyAlignment="1">
      <alignment/>
    </xf>
    <xf numFmtId="43" fontId="13" fillId="0" borderId="1" xfId="0" applyNumberFormat="1" applyFont="1" applyBorder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21" fillId="0" borderId="0" xfId="0" applyFont="1" applyAlignment="1">
      <alignment/>
    </xf>
    <xf numFmtId="15" fontId="0" fillId="0" borderId="0" xfId="0" applyNumberForma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Genomics firms with publicly traded stock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5475"/>
          <c:w val="0.958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v># firms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'Number public firms'!$A$3:$G$3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'Number public firms'!$A$4:$G$4</c:f>
              <c:numCache>
                <c:ptCount val="7"/>
                <c:pt idx="0">
                  <c:v>8</c:v>
                </c:pt>
                <c:pt idx="1">
                  <c:v>10</c:v>
                </c:pt>
                <c:pt idx="2">
                  <c:v>14</c:v>
                </c:pt>
                <c:pt idx="3">
                  <c:v>19</c:v>
                </c:pt>
                <c:pt idx="4">
                  <c:v>25</c:v>
                </c:pt>
                <c:pt idx="5">
                  <c:v>28</c:v>
                </c:pt>
                <c:pt idx="6">
                  <c:v>73</c:v>
                </c:pt>
              </c:numCache>
            </c:numRef>
          </c:val>
        </c:ser>
        <c:axId val="25045266"/>
        <c:axId val="24080803"/>
      </c:barChart>
      <c:catAx>
        <c:axId val="25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80803"/>
        <c:crosses val="autoZero"/>
        <c:auto val="1"/>
        <c:lblOffset val="100"/>
        <c:noMultiLvlLbl val="0"/>
      </c:catAx>
      <c:valAx>
        <c:axId val="24080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4526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Big Four Market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'Table big 4 94-2k'!$A$4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big 4 94-2k'!$B$3:$H$3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'Table big 4 94-2k'!$B$4:$H$4</c:f>
              <c:numCache>
                <c:ptCount val="7"/>
                <c:pt idx="0">
                  <c:v>0.42</c:v>
                </c:pt>
                <c:pt idx="1">
                  <c:v>1.1</c:v>
                </c:pt>
                <c:pt idx="2">
                  <c:v>3.56</c:v>
                </c:pt>
                <c:pt idx="3">
                  <c:v>3.9</c:v>
                </c:pt>
                <c:pt idx="4">
                  <c:v>4.41</c:v>
                </c:pt>
                <c:pt idx="5">
                  <c:v>20.6</c:v>
                </c:pt>
                <c:pt idx="6">
                  <c:v>55.951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big 4 94-2k'!$A$5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big 4 94-2k'!$B$3:$H$3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'Table big 4 94-2k'!$B$5:$H$5</c:f>
              <c:numCache>
                <c:ptCount val="7"/>
                <c:pt idx="0">
                  <c:v>0.32</c:v>
                </c:pt>
                <c:pt idx="1">
                  <c:v>0.47</c:v>
                </c:pt>
                <c:pt idx="2">
                  <c:v>1.67</c:v>
                </c:pt>
                <c:pt idx="3">
                  <c:v>2.19</c:v>
                </c:pt>
                <c:pt idx="4">
                  <c:v>1.85</c:v>
                </c:pt>
                <c:pt idx="5">
                  <c:v>3.29</c:v>
                </c:pt>
                <c:pt idx="6">
                  <c:v>10.429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big 4 94-2k'!$A$6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big 4 94-2k'!$B$3:$H$3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'Table big 4 94-2k'!$B$6:$H$6</c:f>
              <c:numCache>
                <c:ptCount val="7"/>
                <c:pt idx="0">
                  <c:v>0.33</c:v>
                </c:pt>
                <c:pt idx="1">
                  <c:v>0.86</c:v>
                </c:pt>
                <c:pt idx="2">
                  <c:v>2.92</c:v>
                </c:pt>
                <c:pt idx="3">
                  <c:v>3.45</c:v>
                </c:pt>
                <c:pt idx="4">
                  <c:v>3.42</c:v>
                </c:pt>
                <c:pt idx="5">
                  <c:v>19</c:v>
                </c:pt>
                <c:pt idx="6">
                  <c:v>23.173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5400636"/>
        <c:axId val="4387997"/>
      </c:lineChart>
      <c:catAx>
        <c:axId val="15400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387997"/>
        <c:crosses val="autoZero"/>
        <c:auto val="0"/>
        <c:lblOffset val="100"/>
        <c:noMultiLvlLbl val="0"/>
      </c:catAx>
      <c:valAx>
        <c:axId val="4387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$US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40063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33CCCC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Market Capitalization of Genomics Firms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'Mkt cap for graph'!$A$4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'Mkt cap for graph'!$B$3:$H$3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'Mkt cap for graph'!$B$4:$H$4</c:f>
              <c:numCache>
                <c:ptCount val="7"/>
                <c:pt idx="0">
                  <c:v>1.35</c:v>
                </c:pt>
                <c:pt idx="1">
                  <c:v>2.66</c:v>
                </c:pt>
                <c:pt idx="2">
                  <c:v>6.99</c:v>
                </c:pt>
                <c:pt idx="3">
                  <c:v>9.51</c:v>
                </c:pt>
                <c:pt idx="4">
                  <c:v>11.2</c:v>
                </c:pt>
                <c:pt idx="5">
                  <c:v>41.2</c:v>
                </c:pt>
                <c:pt idx="6">
                  <c:v>213.191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'Mkt cap for graph'!$A$5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'Mkt cap for graph'!$B$3:$H$3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'Mkt cap for graph'!$B$5:$H$5</c:f>
              <c:numCache>
                <c:ptCount val="7"/>
                <c:pt idx="0">
                  <c:v>0.68</c:v>
                </c:pt>
                <c:pt idx="1">
                  <c:v>1.21</c:v>
                </c:pt>
                <c:pt idx="2">
                  <c:v>3.38</c:v>
                </c:pt>
                <c:pt idx="3">
                  <c:v>4.97</c:v>
                </c:pt>
                <c:pt idx="4">
                  <c:v>4.16</c:v>
                </c:pt>
                <c:pt idx="5">
                  <c:v>7.03</c:v>
                </c:pt>
                <c:pt idx="6">
                  <c:v>50.33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'Mkt cap for graph'!$A$6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'Mkt cap for graph'!$B$3:$H$3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'Mkt cap for graph'!$B$6:$H$6</c:f>
              <c:numCache>
                <c:ptCount val="7"/>
                <c:pt idx="0">
                  <c:v>0.76</c:v>
                </c:pt>
                <c:pt idx="1">
                  <c:v>2.26</c:v>
                </c:pt>
                <c:pt idx="2">
                  <c:v>5.62</c:v>
                </c:pt>
                <c:pt idx="3">
                  <c:v>7.37</c:v>
                </c:pt>
                <c:pt idx="4">
                  <c:v>7.45</c:v>
                </c:pt>
                <c:pt idx="5">
                  <c:v>36.8</c:v>
                </c:pt>
                <c:pt idx="6">
                  <c:v>96.35041508756362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39491974"/>
        <c:axId val="19883447"/>
      </c:lineChart>
      <c:catAx>
        <c:axId val="3949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83447"/>
        <c:crosses val="autoZero"/>
        <c:auto val="1"/>
        <c:lblOffset val="100"/>
        <c:noMultiLvlLbl val="0"/>
      </c:catAx>
      <c:valAx>
        <c:axId val="1988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$US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4919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85725</xdr:rowOff>
    </xdr:from>
    <xdr:to>
      <xdr:col>11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343150" y="1381125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0.7095</cdr:y>
    </cdr:from>
    <cdr:to>
      <cdr:x>0.18775</cdr:x>
      <cdr:y>0.74375</cdr:y>
    </cdr:to>
    <cdr:sp>
      <cdr:nvSpPr>
        <cdr:cNvPr id="1" name="TextBox 3"/>
        <cdr:cNvSpPr txBox="1">
          <a:spLocks noChangeArrowheads="1"/>
        </cdr:cNvSpPr>
      </cdr:nvSpPr>
      <cdr:spPr>
        <a:xfrm>
          <a:off x="1257300" y="4210050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057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K6" sqref="K6"/>
    </sheetView>
  </sheetViews>
  <sheetFormatPr defaultColWidth="9.140625" defaultRowHeight="12.75"/>
  <sheetData>
    <row r="1" ht="12.75">
      <c r="A1" t="s">
        <v>109</v>
      </c>
    </row>
    <row r="3" spans="1:7" s="3" customFormat="1" ht="12.75">
      <c r="A3" s="3">
        <v>1994</v>
      </c>
      <c r="B3" s="3">
        <v>1995</v>
      </c>
      <c r="C3" s="3">
        <v>1996</v>
      </c>
      <c r="D3" s="3">
        <v>1997</v>
      </c>
      <c r="E3" s="3">
        <v>1998</v>
      </c>
      <c r="F3" s="3">
        <v>1999</v>
      </c>
      <c r="G3" s="3">
        <v>2000</v>
      </c>
    </row>
    <row r="4" spans="1:7" ht="12.75">
      <c r="A4">
        <v>8</v>
      </c>
      <c r="B4">
        <v>10</v>
      </c>
      <c r="C4">
        <v>14</v>
      </c>
      <c r="D4">
        <v>19</v>
      </c>
      <c r="E4">
        <v>25</v>
      </c>
      <c r="F4">
        <v>28</v>
      </c>
      <c r="G4">
        <v>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I6" sqref="I6"/>
    </sheetView>
  </sheetViews>
  <sheetFormatPr defaultColWidth="9.140625" defaultRowHeight="12.75"/>
  <sheetData>
    <row r="1" ht="12.75">
      <c r="A1" t="s">
        <v>108</v>
      </c>
    </row>
    <row r="3" spans="2:8" s="3" customFormat="1" ht="12.75">
      <c r="B3" s="3">
        <v>1994</v>
      </c>
      <c r="C3" s="3">
        <v>1995</v>
      </c>
      <c r="D3" s="3">
        <v>1996</v>
      </c>
      <c r="E3" s="3">
        <v>1997</v>
      </c>
      <c r="F3" s="3">
        <v>1998</v>
      </c>
      <c r="G3" s="3">
        <v>1999</v>
      </c>
      <c r="H3" s="3">
        <v>2000</v>
      </c>
    </row>
    <row r="4" spans="1:8" ht="12.75">
      <c r="A4" t="s">
        <v>106</v>
      </c>
      <c r="B4">
        <v>0.42</v>
      </c>
      <c r="C4">
        <v>1.1</v>
      </c>
      <c r="D4">
        <v>3.56</v>
      </c>
      <c r="E4">
        <v>3.9</v>
      </c>
      <c r="F4">
        <v>4.41</v>
      </c>
      <c r="G4">
        <v>20.6</v>
      </c>
      <c r="H4">
        <v>55.951</v>
      </c>
    </row>
    <row r="5" spans="1:8" ht="12.75">
      <c r="A5" t="s">
        <v>107</v>
      </c>
      <c r="B5">
        <v>0.32</v>
      </c>
      <c r="C5">
        <v>0.47</v>
      </c>
      <c r="D5">
        <v>1.67</v>
      </c>
      <c r="E5">
        <v>2.19</v>
      </c>
      <c r="F5">
        <v>1.85</v>
      </c>
      <c r="G5">
        <v>3.29</v>
      </c>
      <c r="H5">
        <v>10.429</v>
      </c>
    </row>
    <row r="6" spans="1:8" ht="12.75">
      <c r="A6" t="s">
        <v>7</v>
      </c>
      <c r="B6">
        <v>0.33</v>
      </c>
      <c r="C6">
        <v>0.86</v>
      </c>
      <c r="D6">
        <v>2.92</v>
      </c>
      <c r="E6">
        <v>3.45</v>
      </c>
      <c r="F6">
        <v>3.42</v>
      </c>
      <c r="G6" s="92">
        <v>19</v>
      </c>
      <c r="H6">
        <v>23.173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6" sqref="H6"/>
    </sheetView>
  </sheetViews>
  <sheetFormatPr defaultColWidth="9.140625" defaultRowHeight="12.75"/>
  <cols>
    <col min="1" max="1" width="9.140625" style="91" customWidth="1"/>
    <col min="8" max="8" width="10.28125" style="0" bestFit="1" customWidth="1"/>
  </cols>
  <sheetData>
    <row r="1" ht="12.75">
      <c r="A1" s="91" t="s">
        <v>110</v>
      </c>
    </row>
    <row r="3" spans="1:8" s="3" customFormat="1" ht="12.75">
      <c r="A3" s="91"/>
      <c r="B3" s="3">
        <v>1994</v>
      </c>
      <c r="C3" s="3">
        <v>1995</v>
      </c>
      <c r="D3" s="3">
        <v>1996</v>
      </c>
      <c r="E3" s="3">
        <v>1997</v>
      </c>
      <c r="F3" s="3">
        <v>1998</v>
      </c>
      <c r="G3" s="3">
        <v>1999</v>
      </c>
      <c r="H3" s="3">
        <v>2000</v>
      </c>
    </row>
    <row r="4" spans="1:8" ht="12.75">
      <c r="A4" s="91" t="s">
        <v>106</v>
      </c>
      <c r="B4">
        <v>1.35</v>
      </c>
      <c r="C4">
        <v>2.66</v>
      </c>
      <c r="D4">
        <v>6.99</v>
      </c>
      <c r="E4">
        <v>9.51</v>
      </c>
      <c r="F4">
        <v>11.2</v>
      </c>
      <c r="G4">
        <v>41.2</v>
      </c>
      <c r="H4">
        <v>213.191</v>
      </c>
    </row>
    <row r="5" spans="1:8" ht="12.75">
      <c r="A5" s="91" t="s">
        <v>107</v>
      </c>
      <c r="B5">
        <v>0.68</v>
      </c>
      <c r="C5">
        <v>1.21</v>
      </c>
      <c r="D5">
        <v>3.38</v>
      </c>
      <c r="E5">
        <v>4.97</v>
      </c>
      <c r="F5">
        <v>4.16</v>
      </c>
      <c r="G5">
        <v>7.03</v>
      </c>
      <c r="H5">
        <v>50.33</v>
      </c>
    </row>
    <row r="6" spans="1:8" ht="12.75">
      <c r="A6" s="91" t="s">
        <v>7</v>
      </c>
      <c r="B6">
        <v>0.76</v>
      </c>
      <c r="C6">
        <v>2.26</v>
      </c>
      <c r="D6">
        <v>5.62</v>
      </c>
      <c r="E6">
        <v>7.37</v>
      </c>
      <c r="F6">
        <v>7.45</v>
      </c>
      <c r="G6">
        <v>36.8</v>
      </c>
      <c r="H6" s="149">
        <f>'Market Cap 2000'!H79/1000</f>
        <v>96.35041508756362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68">
      <selection activeCell="A23" sqref="A23:IV23"/>
    </sheetView>
  </sheetViews>
  <sheetFormatPr defaultColWidth="9.140625" defaultRowHeight="12.75"/>
  <cols>
    <col min="1" max="1" width="22.28125" style="0" customWidth="1"/>
    <col min="2" max="2" width="9.28125" style="0" bestFit="1" customWidth="1"/>
    <col min="3" max="3" width="9.57421875" style="0" customWidth="1"/>
    <col min="4" max="4" width="9.28125" style="0" bestFit="1" customWidth="1"/>
    <col min="5" max="5" width="17.57421875" style="0" customWidth="1"/>
    <col min="6" max="6" width="9.8515625" style="0" bestFit="1" customWidth="1"/>
    <col min="7" max="7" width="9.28125" style="0" bestFit="1" customWidth="1"/>
    <col min="8" max="8" width="12.28125" style="0" customWidth="1"/>
  </cols>
  <sheetData>
    <row r="1" spans="1:8" ht="12.75">
      <c r="A1" s="1"/>
      <c r="B1" s="153">
        <v>36889</v>
      </c>
      <c r="C1" s="153"/>
      <c r="D1" s="153"/>
      <c r="E1" s="153"/>
      <c r="F1" s="153"/>
      <c r="G1" s="153"/>
      <c r="H1" s="153"/>
    </row>
    <row r="2" spans="1:8" ht="12.75">
      <c r="A2" s="2"/>
      <c r="B2" s="2"/>
      <c r="C2" s="2"/>
      <c r="D2" s="2"/>
      <c r="E2" s="2"/>
      <c r="F2" s="154" t="s">
        <v>118</v>
      </c>
      <c r="G2" s="155"/>
      <c r="H2" s="156"/>
    </row>
    <row r="3" spans="1:8" ht="12.75">
      <c r="A3" s="2"/>
      <c r="B3" s="10" t="s">
        <v>119</v>
      </c>
      <c r="C3" s="10" t="s">
        <v>120</v>
      </c>
      <c r="D3" s="10" t="s">
        <v>7</v>
      </c>
      <c r="E3" s="10" t="s">
        <v>121</v>
      </c>
      <c r="F3" s="10" t="s">
        <v>5</v>
      </c>
      <c r="G3" s="10" t="s">
        <v>6</v>
      </c>
      <c r="H3" s="10" t="s">
        <v>7</v>
      </c>
    </row>
    <row r="4" spans="1:8" ht="12.75">
      <c r="A4" s="8" t="s">
        <v>8</v>
      </c>
      <c r="B4" s="8"/>
      <c r="C4" s="8"/>
      <c r="D4" s="8"/>
      <c r="E4" s="8" t="s">
        <v>122</v>
      </c>
      <c r="F4" s="8"/>
      <c r="G4" s="8"/>
      <c r="H4" s="8"/>
    </row>
    <row r="5" spans="1:8" ht="12.75">
      <c r="A5" s="16" t="s">
        <v>9</v>
      </c>
      <c r="B5" s="140">
        <v>103.25</v>
      </c>
      <c r="C5" s="140">
        <v>25.91</v>
      </c>
      <c r="D5" s="140">
        <v>59.06</v>
      </c>
      <c r="E5" s="140">
        <v>68.669</v>
      </c>
      <c r="F5" s="140">
        <f>B5*E5</f>
        <v>7090.07425</v>
      </c>
      <c r="G5" s="140">
        <f>C5*E5</f>
        <v>1779.21379</v>
      </c>
      <c r="H5" s="140">
        <v>4828.064</v>
      </c>
    </row>
    <row r="6" spans="1:8" ht="12.75">
      <c r="A6" s="16" t="s">
        <v>10</v>
      </c>
      <c r="B6" s="140">
        <v>66</v>
      </c>
      <c r="C6" s="140">
        <v>0.38</v>
      </c>
      <c r="D6" s="140">
        <v>10.88</v>
      </c>
      <c r="E6" s="140">
        <v>34.43</v>
      </c>
      <c r="F6" s="140">
        <f aca="true" t="shared" si="0" ref="F6:F74">B6*E6</f>
        <v>2272.38</v>
      </c>
      <c r="G6" s="140">
        <f aca="true" t="shared" si="1" ref="G6:G74">C6*E6</f>
        <v>13.0834</v>
      </c>
      <c r="H6" s="140">
        <v>374.43</v>
      </c>
    </row>
    <row r="7" spans="1:8" ht="12.75">
      <c r="A7" s="16" t="s">
        <v>11</v>
      </c>
      <c r="B7" s="140">
        <v>163.5</v>
      </c>
      <c r="C7" s="140">
        <v>42.31</v>
      </c>
      <c r="D7" s="140">
        <v>74.44</v>
      </c>
      <c r="E7" s="140">
        <v>55.556</v>
      </c>
      <c r="F7" s="140">
        <f t="shared" si="0"/>
        <v>9083.405999999999</v>
      </c>
      <c r="G7" s="140">
        <f t="shared" si="1"/>
        <v>2350.57436</v>
      </c>
      <c r="H7" s="140">
        <v>4135.511</v>
      </c>
    </row>
    <row r="8" spans="1:8" ht="12.75">
      <c r="A8" s="16" t="s">
        <v>12</v>
      </c>
      <c r="B8" s="140">
        <v>160</v>
      </c>
      <c r="C8" s="140">
        <v>40.6875</v>
      </c>
      <c r="D8" s="140">
        <v>94.0625</v>
      </c>
      <c r="E8" s="140">
        <v>210.38</v>
      </c>
      <c r="F8" s="140">
        <f t="shared" si="0"/>
        <v>33660.8</v>
      </c>
      <c r="G8" s="140">
        <f t="shared" si="1"/>
        <v>8559.83625</v>
      </c>
      <c r="H8" s="140">
        <f>D8*E8</f>
        <v>19788.868749999998</v>
      </c>
    </row>
    <row r="9" spans="1:8" ht="12.75">
      <c r="A9" s="16" t="s">
        <v>13</v>
      </c>
      <c r="B9" s="140">
        <v>40.25</v>
      </c>
      <c r="C9" s="140">
        <v>11.75</v>
      </c>
      <c r="D9" s="140">
        <v>17.06</v>
      </c>
      <c r="E9" s="140">
        <v>23.525</v>
      </c>
      <c r="F9" s="140">
        <f t="shared" si="0"/>
        <v>946.8812499999999</v>
      </c>
      <c r="G9" s="140">
        <f t="shared" si="1"/>
        <v>276.41875</v>
      </c>
      <c r="H9" s="140">
        <v>401.463</v>
      </c>
    </row>
    <row r="10" spans="1:9" ht="12.75">
      <c r="A10" s="141" t="s">
        <v>123</v>
      </c>
      <c r="B10" s="140">
        <v>48.5</v>
      </c>
      <c r="C10" s="140">
        <v>2.5</v>
      </c>
      <c r="D10" s="140">
        <v>4.75</v>
      </c>
      <c r="E10" s="140">
        <v>31.5</v>
      </c>
      <c r="F10" s="140">
        <f>B10*E10</f>
        <v>1527.75</v>
      </c>
      <c r="G10" s="140">
        <f>C10*E10</f>
        <v>78.75</v>
      </c>
      <c r="H10" s="140">
        <f>D10*E10</f>
        <v>149.625</v>
      </c>
      <c r="I10" t="s">
        <v>124</v>
      </c>
    </row>
    <row r="11" spans="1:8" ht="12.75">
      <c r="A11" s="16" t="s">
        <v>14</v>
      </c>
      <c r="B11" s="140">
        <v>140</v>
      </c>
      <c r="C11" s="140">
        <v>21.5</v>
      </c>
      <c r="D11" s="140">
        <v>31.44</v>
      </c>
      <c r="E11" s="140">
        <v>20.377</v>
      </c>
      <c r="F11" s="140">
        <f t="shared" si="0"/>
        <v>2852.7799999999997</v>
      </c>
      <c r="G11" s="140">
        <f t="shared" si="1"/>
        <v>438.10549999999995</v>
      </c>
      <c r="H11" s="140">
        <v>646.976</v>
      </c>
    </row>
    <row r="12" spans="1:9" ht="12.75">
      <c r="A12" s="141" t="s">
        <v>125</v>
      </c>
      <c r="B12" s="140">
        <v>2.1</v>
      </c>
      <c r="C12" s="140">
        <v>0.26</v>
      </c>
      <c r="D12" s="140">
        <v>1.22</v>
      </c>
      <c r="E12" s="140">
        <v>189.081644</v>
      </c>
      <c r="F12" s="140">
        <f>(B12*E12)/1.31</f>
        <v>303.10797893129774</v>
      </c>
      <c r="G12" s="140">
        <f>C12*E12/1.31</f>
        <v>37.52765453435115</v>
      </c>
      <c r="H12" s="140">
        <f>D12*E12/1.31</f>
        <v>176.0913020458015</v>
      </c>
      <c r="I12" t="s">
        <v>126</v>
      </c>
    </row>
    <row r="13" spans="1:9" ht="12.75">
      <c r="A13" s="141" t="s">
        <v>127</v>
      </c>
      <c r="B13" s="140">
        <v>26.19</v>
      </c>
      <c r="C13" s="140">
        <v>4.06</v>
      </c>
      <c r="D13" s="140">
        <v>4.75</v>
      </c>
      <c r="E13" s="140">
        <v>9.6</v>
      </c>
      <c r="F13" s="140">
        <f>B13*E13</f>
        <v>251.424</v>
      </c>
      <c r="G13" s="140">
        <f>C13*E13</f>
        <v>38.97599999999999</v>
      </c>
      <c r="H13" s="140">
        <f>D13*E13</f>
        <v>45.6</v>
      </c>
      <c r="I13" t="s">
        <v>124</v>
      </c>
    </row>
    <row r="14" spans="1:8" ht="12.75">
      <c r="A14" s="16" t="s">
        <v>15</v>
      </c>
      <c r="B14" s="140">
        <v>20.25</v>
      </c>
      <c r="C14" s="140">
        <v>3.53</v>
      </c>
      <c r="D14" s="140">
        <v>5.63</v>
      </c>
      <c r="E14" s="140">
        <v>37.143</v>
      </c>
      <c r="F14" s="140">
        <f t="shared" si="0"/>
        <v>752.14575</v>
      </c>
      <c r="G14" s="140">
        <f t="shared" si="1"/>
        <v>131.11479</v>
      </c>
      <c r="H14" s="140">
        <v>208.928</v>
      </c>
    </row>
    <row r="15" spans="1:8" ht="12.75">
      <c r="A15" s="38" t="s">
        <v>16</v>
      </c>
      <c r="B15" s="142">
        <v>46.25</v>
      </c>
      <c r="C15" s="142">
        <v>9</v>
      </c>
      <c r="D15" s="142">
        <v>45.34</v>
      </c>
      <c r="E15" s="142">
        <v>9.82</v>
      </c>
      <c r="F15" s="140">
        <f t="shared" si="0"/>
        <v>454.175</v>
      </c>
      <c r="G15" s="140">
        <f t="shared" si="1"/>
        <v>88.38</v>
      </c>
      <c r="H15" s="142">
        <v>445.278</v>
      </c>
    </row>
    <row r="16" spans="1:8" ht="12.75">
      <c r="A16" s="38" t="s">
        <v>128</v>
      </c>
      <c r="B16" s="142">
        <v>202</v>
      </c>
      <c r="C16" s="142">
        <v>22.5</v>
      </c>
      <c r="D16" s="142">
        <v>47</v>
      </c>
      <c r="E16" s="142">
        <v>23.606</v>
      </c>
      <c r="F16" s="140">
        <f t="shared" si="0"/>
        <v>4768.412</v>
      </c>
      <c r="G16" s="140">
        <f t="shared" si="1"/>
        <v>531.135</v>
      </c>
      <c r="H16" s="142">
        <v>1109.467</v>
      </c>
    </row>
    <row r="17" spans="1:8" ht="12.75">
      <c r="A17" s="16" t="s">
        <v>18</v>
      </c>
      <c r="B17" s="140">
        <v>276</v>
      </c>
      <c r="C17" s="140">
        <v>29.25</v>
      </c>
      <c r="D17" s="140">
        <v>36.13</v>
      </c>
      <c r="E17" s="140">
        <v>60.784</v>
      </c>
      <c r="F17" s="140">
        <f t="shared" si="0"/>
        <v>16776.384</v>
      </c>
      <c r="G17" s="140">
        <f t="shared" si="1"/>
        <v>1777.932</v>
      </c>
      <c r="H17" s="140">
        <v>2195.82</v>
      </c>
    </row>
    <row r="18" spans="1:9" ht="12.75">
      <c r="A18" s="16" t="s">
        <v>129</v>
      </c>
      <c r="B18" s="140">
        <v>27.5</v>
      </c>
      <c r="C18" s="140">
        <v>8.05</v>
      </c>
      <c r="D18" s="140">
        <v>8.44</v>
      </c>
      <c r="E18" s="140">
        <v>15.859</v>
      </c>
      <c r="F18" s="140">
        <f>B18*E18</f>
        <v>436.1225</v>
      </c>
      <c r="G18" s="140">
        <f>C18*E18</f>
        <v>127.66495</v>
      </c>
      <c r="H18" s="140">
        <f>D18*E18</f>
        <v>133.84995999999998</v>
      </c>
      <c r="I18" t="s">
        <v>124</v>
      </c>
    </row>
    <row r="19" spans="1:8" ht="12.75">
      <c r="A19" s="16" t="s">
        <v>130</v>
      </c>
      <c r="B19" s="140">
        <v>39.44</v>
      </c>
      <c r="C19" s="140">
        <v>9.5</v>
      </c>
      <c r="D19" s="140">
        <v>13.25</v>
      </c>
      <c r="E19" s="140">
        <v>26.73</v>
      </c>
      <c r="F19" s="140">
        <f t="shared" si="0"/>
        <v>1054.2312</v>
      </c>
      <c r="G19" s="140">
        <f t="shared" si="1"/>
        <v>253.935</v>
      </c>
      <c r="H19" s="140">
        <v>354.171</v>
      </c>
    </row>
    <row r="20" spans="1:8" ht="12.75">
      <c r="A20" s="16" t="s">
        <v>20</v>
      </c>
      <c r="B20" s="140">
        <v>72</v>
      </c>
      <c r="C20" s="140">
        <v>17.25</v>
      </c>
      <c r="D20" s="140">
        <v>27.88</v>
      </c>
      <c r="E20" s="140">
        <v>21.071</v>
      </c>
      <c r="F20" s="140">
        <f t="shared" si="0"/>
        <v>1517.112</v>
      </c>
      <c r="G20" s="140">
        <f t="shared" si="1"/>
        <v>363.47475000000003</v>
      </c>
      <c r="H20" s="140">
        <v>587.346</v>
      </c>
    </row>
    <row r="21" spans="1:9" ht="12.75">
      <c r="A21" s="16" t="s">
        <v>21</v>
      </c>
      <c r="B21" s="140">
        <v>3.33</v>
      </c>
      <c r="C21" s="140">
        <v>1.33</v>
      </c>
      <c r="D21" s="140">
        <v>1.79</v>
      </c>
      <c r="E21" s="140">
        <v>9.819</v>
      </c>
      <c r="F21" s="140">
        <f>B21*E21/1.18</f>
        <v>27.70955084745763</v>
      </c>
      <c r="G21" s="140">
        <f>C21*E21/1.18</f>
        <v>11.067177966101697</v>
      </c>
      <c r="H21" s="140">
        <f>D21*E21/1.18</f>
        <v>14.894923728813561</v>
      </c>
      <c r="I21" t="s">
        <v>131</v>
      </c>
    </row>
    <row r="22" spans="1:8" ht="12.75">
      <c r="A22" s="16" t="s">
        <v>22</v>
      </c>
      <c r="B22" s="140">
        <v>128.28</v>
      </c>
      <c r="C22" s="140">
        <v>20.88</v>
      </c>
      <c r="D22" s="140">
        <v>27.31</v>
      </c>
      <c r="E22" s="140">
        <v>38.938</v>
      </c>
      <c r="F22" s="140">
        <f t="shared" si="0"/>
        <v>4994.966640000001</v>
      </c>
      <c r="G22" s="140">
        <f t="shared" si="1"/>
        <v>813.02544</v>
      </c>
      <c r="H22" s="140">
        <v>1063.511</v>
      </c>
    </row>
    <row r="23" spans="1:8" ht="12.75">
      <c r="A23" s="16" t="s">
        <v>23</v>
      </c>
      <c r="B23" s="143">
        <v>31.5</v>
      </c>
      <c r="C23" s="143">
        <v>8.94</v>
      </c>
      <c r="D23" s="143">
        <v>10.5</v>
      </c>
      <c r="E23" s="143">
        <v>44.64</v>
      </c>
      <c r="F23" s="140">
        <f t="shared" si="0"/>
        <v>1406.16</v>
      </c>
      <c r="G23" s="140">
        <f t="shared" si="1"/>
        <v>399.0816</v>
      </c>
      <c r="H23" s="143">
        <v>468.722</v>
      </c>
    </row>
    <row r="24" spans="1:8" ht="12.75">
      <c r="A24" s="16" t="s">
        <v>24</v>
      </c>
      <c r="B24" s="140">
        <v>32</v>
      </c>
      <c r="C24" s="140">
        <v>7.5</v>
      </c>
      <c r="D24" s="140">
        <v>10.44</v>
      </c>
      <c r="E24" s="140">
        <v>29.874</v>
      </c>
      <c r="F24" s="140">
        <f t="shared" si="0"/>
        <v>955.968</v>
      </c>
      <c r="G24" s="140">
        <f t="shared" si="1"/>
        <v>224.05499999999998</v>
      </c>
      <c r="H24" s="140">
        <v>311.815</v>
      </c>
    </row>
    <row r="25" spans="1:8" ht="12.75">
      <c r="A25" s="16" t="s">
        <v>25</v>
      </c>
      <c r="B25" s="140">
        <v>169.19</v>
      </c>
      <c r="C25" s="140">
        <v>15.56</v>
      </c>
      <c r="D25" s="140">
        <v>17.94</v>
      </c>
      <c r="E25" s="140">
        <v>34.862</v>
      </c>
      <c r="F25" s="140">
        <f t="shared" si="0"/>
        <v>5898.301780000001</v>
      </c>
      <c r="G25" s="140">
        <f t="shared" si="1"/>
        <v>542.45272</v>
      </c>
      <c r="H25" s="140">
        <v>625.406</v>
      </c>
    </row>
    <row r="26" spans="1:8" ht="12.75">
      <c r="A26" s="16" t="s">
        <v>132</v>
      </c>
      <c r="B26" s="140">
        <v>0.375</v>
      </c>
      <c r="C26" s="140">
        <v>0.02</v>
      </c>
      <c r="D26" s="140">
        <f>(0.27+0.102)/2</f>
        <v>0.186</v>
      </c>
      <c r="E26" s="140">
        <v>384.4</v>
      </c>
      <c r="F26" s="140">
        <f>B26*E26</f>
        <v>144.14999999999998</v>
      </c>
      <c r="G26" s="140">
        <f>C26*E26</f>
        <v>7.688</v>
      </c>
      <c r="H26" s="140">
        <f>D26*E26</f>
        <v>71.49839999999999</v>
      </c>
    </row>
    <row r="27" spans="1:8" ht="12.75">
      <c r="A27" s="16" t="s">
        <v>26</v>
      </c>
      <c r="B27" s="140">
        <v>50.5</v>
      </c>
      <c r="C27" s="140">
        <v>11</v>
      </c>
      <c r="D27" s="140">
        <v>14.63</v>
      </c>
      <c r="E27" s="140">
        <v>44.992</v>
      </c>
      <c r="F27" s="140">
        <f t="shared" si="0"/>
        <v>2272.096</v>
      </c>
      <c r="G27" s="140">
        <f t="shared" si="1"/>
        <v>494.912</v>
      </c>
      <c r="H27" s="140">
        <v>658.005</v>
      </c>
    </row>
    <row r="28" spans="1:8" ht="12.75">
      <c r="A28" s="16" t="s">
        <v>27</v>
      </c>
      <c r="B28" s="140">
        <v>22.36</v>
      </c>
      <c r="C28" s="140">
        <v>5.38</v>
      </c>
      <c r="D28" s="140">
        <v>5.63</v>
      </c>
      <c r="E28" s="140">
        <v>25.448</v>
      </c>
      <c r="F28" s="140">
        <f t="shared" si="0"/>
        <v>569.01728</v>
      </c>
      <c r="G28" s="140">
        <f t="shared" si="1"/>
        <v>136.91024</v>
      </c>
      <c r="H28" s="140">
        <v>176.893</v>
      </c>
    </row>
    <row r="29" spans="1:8" ht="12.75">
      <c r="A29" s="16" t="s">
        <v>28</v>
      </c>
      <c r="B29" s="140">
        <v>34.5</v>
      </c>
      <c r="C29" s="140">
        <v>9.63</v>
      </c>
      <c r="D29" s="140">
        <v>18</v>
      </c>
      <c r="E29" s="140">
        <v>22.647</v>
      </c>
      <c r="F29" s="140">
        <f t="shared" si="0"/>
        <v>781.3214999999999</v>
      </c>
      <c r="G29" s="140">
        <f t="shared" si="1"/>
        <v>218.09061</v>
      </c>
      <c r="H29" s="140">
        <v>407.649</v>
      </c>
    </row>
    <row r="30" spans="1:8" ht="12.75">
      <c r="A30" s="16" t="s">
        <v>29</v>
      </c>
      <c r="B30" s="140">
        <v>152.5</v>
      </c>
      <c r="C30" s="140">
        <v>13.94</v>
      </c>
      <c r="D30" s="140">
        <v>18.38</v>
      </c>
      <c r="E30" s="140">
        <v>25.926</v>
      </c>
      <c r="F30" s="140">
        <f t="shared" si="0"/>
        <v>3953.7149999999997</v>
      </c>
      <c r="G30" s="140">
        <f t="shared" si="1"/>
        <v>361.40844</v>
      </c>
      <c r="H30" s="140">
        <v>476.502</v>
      </c>
    </row>
    <row r="31" spans="1:9" ht="12.75">
      <c r="A31" s="16" t="s">
        <v>133</v>
      </c>
      <c r="B31" s="140">
        <v>96.5</v>
      </c>
      <c r="C31" s="140">
        <v>32.32</v>
      </c>
      <c r="D31" s="140">
        <v>44.27</v>
      </c>
      <c r="E31" s="144">
        <v>2.7</v>
      </c>
      <c r="F31" s="140">
        <f>B31*E31/0.953</f>
        <v>273.39979013641135</v>
      </c>
      <c r="G31" s="140">
        <f>C31*E31/0.953</f>
        <v>91.56768100734524</v>
      </c>
      <c r="H31" s="140">
        <f>E31*D31/0.953</f>
        <v>125.4239244491081</v>
      </c>
      <c r="I31" s="91" t="s">
        <v>134</v>
      </c>
    </row>
    <row r="32" spans="1:8" ht="12.75">
      <c r="A32" s="16" t="s">
        <v>30</v>
      </c>
      <c r="B32" s="140">
        <v>8.75</v>
      </c>
      <c r="C32" s="140">
        <v>5.25</v>
      </c>
      <c r="D32" s="140">
        <v>8</v>
      </c>
      <c r="E32" s="140">
        <v>3.74</v>
      </c>
      <c r="F32" s="140">
        <f t="shared" si="0"/>
        <v>32.725</v>
      </c>
      <c r="G32" s="140">
        <f t="shared" si="1"/>
        <v>19.635</v>
      </c>
      <c r="H32" s="140">
        <v>26.35</v>
      </c>
    </row>
    <row r="33" spans="1:9" ht="12.75">
      <c r="A33" s="141" t="s">
        <v>135</v>
      </c>
      <c r="B33" s="140">
        <v>152</v>
      </c>
      <c r="C33" s="140">
        <v>152</v>
      </c>
      <c r="D33" s="140">
        <v>152</v>
      </c>
      <c r="E33" s="140">
        <v>21.4</v>
      </c>
      <c r="F33" s="140">
        <f>B33*E33/0.654</f>
        <v>4973.700305810397</v>
      </c>
      <c r="G33" s="140">
        <f>C33*E33/0.654</f>
        <v>4973.700305810397</v>
      </c>
      <c r="H33" s="140">
        <f>D33*E33/0.654</f>
        <v>4973.700305810397</v>
      </c>
      <c r="I33" t="s">
        <v>136</v>
      </c>
    </row>
    <row r="34" spans="1:8" ht="12.75">
      <c r="A34" s="16" t="s">
        <v>31</v>
      </c>
      <c r="B34" s="140">
        <v>75.38</v>
      </c>
      <c r="C34" s="140">
        <v>6.63</v>
      </c>
      <c r="D34" s="140">
        <v>6.97</v>
      </c>
      <c r="E34" s="140">
        <v>22.261</v>
      </c>
      <c r="F34" s="140">
        <f t="shared" si="0"/>
        <v>1678.0341799999999</v>
      </c>
      <c r="G34" s="140">
        <f t="shared" si="1"/>
        <v>147.59043</v>
      </c>
      <c r="H34" s="140">
        <v>155.294</v>
      </c>
    </row>
    <row r="35" spans="1:8" ht="12.75">
      <c r="A35" s="16" t="s">
        <v>32</v>
      </c>
      <c r="B35" s="140">
        <v>30.13</v>
      </c>
      <c r="C35" s="140">
        <v>4.94</v>
      </c>
      <c r="D35" s="140">
        <v>7.63</v>
      </c>
      <c r="E35" s="140">
        <v>24.963</v>
      </c>
      <c r="F35" s="140">
        <f t="shared" si="0"/>
        <v>752.13519</v>
      </c>
      <c r="G35" s="140">
        <f t="shared" si="1"/>
        <v>123.31722000000002</v>
      </c>
      <c r="H35" s="140">
        <v>190.476</v>
      </c>
    </row>
    <row r="36" spans="1:8" ht="12.75">
      <c r="A36" s="16" t="s">
        <v>137</v>
      </c>
      <c r="B36" s="140">
        <v>23.38</v>
      </c>
      <c r="C36" s="140">
        <v>4.81</v>
      </c>
      <c r="D36" s="140">
        <v>5.28</v>
      </c>
      <c r="E36" s="140">
        <v>22.436</v>
      </c>
      <c r="F36" s="140">
        <f t="shared" si="0"/>
        <v>524.55368</v>
      </c>
      <c r="G36" s="140">
        <f t="shared" si="1"/>
        <v>107.91716</v>
      </c>
      <c r="H36" s="140">
        <v>119.87</v>
      </c>
    </row>
    <row r="37" spans="1:12" ht="12.75">
      <c r="A37" s="16" t="s">
        <v>138</v>
      </c>
      <c r="B37" s="140">
        <v>30</v>
      </c>
      <c r="C37" s="140">
        <v>0.63</v>
      </c>
      <c r="D37" s="140">
        <v>0.99</v>
      </c>
      <c r="E37" s="144">
        <v>15.77</v>
      </c>
      <c r="F37" s="140">
        <f>B37*E37/1.18</f>
        <v>400.9322033898305</v>
      </c>
      <c r="G37" s="140">
        <f>C37*E37/1.18</f>
        <v>8.419576271186441</v>
      </c>
      <c r="H37" s="140">
        <f>D37*E37/1.18</f>
        <v>13.230762711864408</v>
      </c>
      <c r="I37" s="91" t="s">
        <v>139</v>
      </c>
      <c r="J37" s="145"/>
      <c r="K37" s="145"/>
      <c r="L37" s="145"/>
    </row>
    <row r="38" spans="1:8" ht="12.75">
      <c r="A38" s="16" t="s">
        <v>34</v>
      </c>
      <c r="B38" s="140">
        <v>78.94</v>
      </c>
      <c r="C38" s="140">
        <v>11.88</v>
      </c>
      <c r="D38" s="140">
        <v>12.63</v>
      </c>
      <c r="E38" s="140">
        <v>23.758</v>
      </c>
      <c r="F38" s="140">
        <f t="shared" si="0"/>
        <v>1875.45652</v>
      </c>
      <c r="G38" s="140">
        <f t="shared" si="1"/>
        <v>282.24504</v>
      </c>
      <c r="H38" s="140">
        <v>299.939</v>
      </c>
    </row>
    <row r="39" spans="1:8" ht="12.75">
      <c r="A39" s="38" t="s">
        <v>35</v>
      </c>
      <c r="B39" s="142">
        <v>116.38</v>
      </c>
      <c r="C39" s="142">
        <v>25</v>
      </c>
      <c r="D39" s="142">
        <v>69.31</v>
      </c>
      <c r="E39" s="142">
        <v>112.122</v>
      </c>
      <c r="F39" s="140">
        <f t="shared" si="0"/>
        <v>13048.75836</v>
      </c>
      <c r="G39" s="140">
        <f t="shared" si="1"/>
        <v>2803.05</v>
      </c>
      <c r="H39" s="142">
        <v>7771.537</v>
      </c>
    </row>
    <row r="40" spans="1:8" ht="12.75">
      <c r="A40" s="16" t="s">
        <v>36</v>
      </c>
      <c r="B40" s="140">
        <v>139.5</v>
      </c>
      <c r="C40" s="140">
        <v>11.25</v>
      </c>
      <c r="D40" s="140">
        <v>14.38</v>
      </c>
      <c r="E40" s="140">
        <v>13.681</v>
      </c>
      <c r="F40" s="140">
        <f t="shared" si="0"/>
        <v>1908.4995</v>
      </c>
      <c r="G40" s="140">
        <f t="shared" si="1"/>
        <v>153.91125</v>
      </c>
      <c r="H40" s="140">
        <v>196.689</v>
      </c>
    </row>
    <row r="41" spans="1:8" ht="12.75">
      <c r="A41" s="16" t="s">
        <v>37</v>
      </c>
      <c r="B41" s="140">
        <v>51.63</v>
      </c>
      <c r="C41" s="140">
        <v>14.38</v>
      </c>
      <c r="D41" s="140">
        <v>16.06</v>
      </c>
      <c r="E41" s="140">
        <v>31.291</v>
      </c>
      <c r="F41" s="140">
        <f t="shared" si="0"/>
        <v>1615.5543300000002</v>
      </c>
      <c r="G41" s="140">
        <f t="shared" si="1"/>
        <v>449.96458</v>
      </c>
      <c r="H41" s="140">
        <v>513.043</v>
      </c>
    </row>
    <row r="42" spans="1:8" ht="12.75">
      <c r="A42" s="38" t="s">
        <v>38</v>
      </c>
      <c r="B42" s="142">
        <v>144.53</v>
      </c>
      <c r="C42" s="142">
        <v>21.69</v>
      </c>
      <c r="D42" s="142">
        <v>24.88</v>
      </c>
      <c r="E42" s="142">
        <v>64.173</v>
      </c>
      <c r="F42" s="140">
        <f t="shared" si="0"/>
        <v>9274.92369</v>
      </c>
      <c r="G42" s="140">
        <f t="shared" si="1"/>
        <v>1391.91237</v>
      </c>
      <c r="H42" s="142">
        <v>1596.309</v>
      </c>
    </row>
    <row r="43" spans="1:9" ht="12.75">
      <c r="A43" s="38" t="s">
        <v>40</v>
      </c>
      <c r="B43" s="142">
        <v>9.57</v>
      </c>
      <c r="C43" s="142">
        <v>2.97</v>
      </c>
      <c r="D43" s="142">
        <v>3.27</v>
      </c>
      <c r="E43" s="142">
        <v>22.858</v>
      </c>
      <c r="F43" s="140">
        <f>B43*E43/1.18</f>
        <v>185.38225423728815</v>
      </c>
      <c r="G43" s="140">
        <f>C43*E43/1.18</f>
        <v>57.53242372881356</v>
      </c>
      <c r="H43" s="142">
        <f>D43*E43/1.18</f>
        <v>63.34377966101695</v>
      </c>
      <c r="I43" t="s">
        <v>140</v>
      </c>
    </row>
    <row r="44" spans="1:8" ht="12.75">
      <c r="A44" s="38" t="s">
        <v>41</v>
      </c>
      <c r="B44" s="142">
        <v>31.75</v>
      </c>
      <c r="C44" s="142">
        <v>6.63</v>
      </c>
      <c r="D44" s="142">
        <v>10.38</v>
      </c>
      <c r="E44" s="142">
        <v>19.444</v>
      </c>
      <c r="F44" s="140">
        <f t="shared" si="0"/>
        <v>617.347</v>
      </c>
      <c r="G44" s="140">
        <f t="shared" si="1"/>
        <v>128.91371999999998</v>
      </c>
      <c r="H44" s="142">
        <v>201.733</v>
      </c>
    </row>
    <row r="45" spans="1:8" ht="12.75">
      <c r="A45" s="16" t="s">
        <v>42</v>
      </c>
      <c r="B45" s="140">
        <v>99.5</v>
      </c>
      <c r="C45" s="140">
        <v>36</v>
      </c>
      <c r="D45" s="140">
        <v>86.375</v>
      </c>
      <c r="E45" s="140">
        <v>50.9</v>
      </c>
      <c r="F45" s="140">
        <f t="shared" si="0"/>
        <v>5064.55</v>
      </c>
      <c r="G45" s="140">
        <f t="shared" si="1"/>
        <v>1832.3999999999999</v>
      </c>
      <c r="H45" s="140">
        <v>4396.282</v>
      </c>
    </row>
    <row r="46" spans="1:8" ht="12.75">
      <c r="A46" s="16" t="s">
        <v>43</v>
      </c>
      <c r="B46" s="140">
        <v>18</v>
      </c>
      <c r="C46" s="140">
        <v>8.38</v>
      </c>
      <c r="D46" s="140">
        <v>10.13</v>
      </c>
      <c r="E46" s="140">
        <v>19.44</v>
      </c>
      <c r="F46" s="140">
        <f t="shared" si="0"/>
        <v>349.92</v>
      </c>
      <c r="G46" s="140">
        <f t="shared" si="1"/>
        <v>162.90720000000002</v>
      </c>
      <c r="H46" s="140">
        <v>197.485</v>
      </c>
    </row>
    <row r="47" spans="1:8" ht="12.75">
      <c r="A47" s="16" t="s">
        <v>44</v>
      </c>
      <c r="B47" s="140">
        <v>33.5</v>
      </c>
      <c r="C47" s="140">
        <v>5.5</v>
      </c>
      <c r="D47" s="140">
        <v>9.5</v>
      </c>
      <c r="E47" s="140">
        <v>24.361</v>
      </c>
      <c r="F47" s="140">
        <f t="shared" si="0"/>
        <v>816.0935000000001</v>
      </c>
      <c r="G47" s="140">
        <f t="shared" si="1"/>
        <v>133.9855</v>
      </c>
      <c r="H47" s="140">
        <v>231.427</v>
      </c>
    </row>
    <row r="48" spans="1:8" ht="12.75">
      <c r="A48" s="16" t="s">
        <v>45</v>
      </c>
      <c r="B48" s="140">
        <v>49.25</v>
      </c>
      <c r="C48" s="140">
        <v>8</v>
      </c>
      <c r="D48" s="140">
        <v>16.63</v>
      </c>
      <c r="E48" s="140">
        <v>47.938</v>
      </c>
      <c r="F48" s="140">
        <f t="shared" si="0"/>
        <v>2360.9465</v>
      </c>
      <c r="G48" s="140">
        <f t="shared" si="1"/>
        <v>383.504</v>
      </c>
      <c r="H48" s="140">
        <v>799.961</v>
      </c>
    </row>
    <row r="49" spans="1:8" ht="12.75">
      <c r="A49" s="16" t="s">
        <v>48</v>
      </c>
      <c r="B49" s="140">
        <v>108.38</v>
      </c>
      <c r="C49" s="140">
        <v>48</v>
      </c>
      <c r="D49" s="140">
        <v>75.38</v>
      </c>
      <c r="E49" s="140">
        <v>18.254</v>
      </c>
      <c r="F49" s="140">
        <f t="shared" si="0"/>
        <v>1978.36852</v>
      </c>
      <c r="G49" s="140">
        <f t="shared" si="1"/>
        <v>876.192</v>
      </c>
      <c r="H49" s="140">
        <v>1375.895</v>
      </c>
    </row>
    <row r="50" spans="1:8" ht="12.75">
      <c r="A50" s="16" t="s">
        <v>50</v>
      </c>
      <c r="B50" s="140">
        <v>99.5</v>
      </c>
      <c r="C50" s="140">
        <v>6.56</v>
      </c>
      <c r="D50" s="140">
        <v>9</v>
      </c>
      <c r="E50" s="140">
        <v>11.432</v>
      </c>
      <c r="F50" s="140">
        <f t="shared" si="0"/>
        <v>1137.4840000000002</v>
      </c>
      <c r="G50" s="140">
        <f t="shared" si="1"/>
        <v>74.99392</v>
      </c>
      <c r="H50" s="140">
        <v>102.888</v>
      </c>
    </row>
    <row r="51" spans="1:8" ht="12.75">
      <c r="A51" s="16" t="s">
        <v>51</v>
      </c>
      <c r="B51" s="140">
        <v>10.69</v>
      </c>
      <c r="C51" s="140">
        <v>1.63</v>
      </c>
      <c r="D51" s="140">
        <v>2.25</v>
      </c>
      <c r="E51" s="140">
        <v>32.351</v>
      </c>
      <c r="F51" s="140">
        <f t="shared" si="0"/>
        <v>345.83218999999997</v>
      </c>
      <c r="G51" s="140">
        <f t="shared" si="1"/>
        <v>52.73213</v>
      </c>
      <c r="H51" s="140">
        <v>72.88</v>
      </c>
    </row>
    <row r="52" spans="1:8" ht="12.75">
      <c r="A52" s="16" t="s">
        <v>52</v>
      </c>
      <c r="B52" s="140">
        <v>186</v>
      </c>
      <c r="C52" s="140">
        <v>22</v>
      </c>
      <c r="D52" s="140">
        <v>24.5</v>
      </c>
      <c r="E52" s="140">
        <v>33.566</v>
      </c>
      <c r="F52" s="140">
        <f t="shared" si="0"/>
        <v>6243.276000000001</v>
      </c>
      <c r="G52" s="140">
        <f t="shared" si="1"/>
        <v>738.452</v>
      </c>
      <c r="H52" s="140">
        <v>822.33</v>
      </c>
    </row>
    <row r="53" spans="1:8" ht="12.75">
      <c r="A53" s="16" t="s">
        <v>53</v>
      </c>
      <c r="B53" s="140">
        <v>89.81</v>
      </c>
      <c r="C53" s="140">
        <v>23.75</v>
      </c>
      <c r="D53" s="140">
        <v>61.88</v>
      </c>
      <c r="E53" s="140">
        <v>187.633</v>
      </c>
      <c r="F53" s="140">
        <f t="shared" si="0"/>
        <v>16851.319730000003</v>
      </c>
      <c r="G53" s="140">
        <f>C53*E53</f>
        <v>4456.2837500000005</v>
      </c>
      <c r="H53" s="140">
        <v>11609.792</v>
      </c>
    </row>
    <row r="54" spans="1:8" ht="12.75">
      <c r="A54" s="16" t="s">
        <v>141</v>
      </c>
      <c r="B54" s="140">
        <v>122.34375</v>
      </c>
      <c r="C54" s="140">
        <v>30.25</v>
      </c>
      <c r="D54" s="140">
        <v>68.4375</v>
      </c>
      <c r="E54" s="140">
        <v>16.22</v>
      </c>
      <c r="F54" s="140">
        <f>B54*E54</f>
        <v>1984.4156249999999</v>
      </c>
      <c r="G54" s="140">
        <f>C54*E54</f>
        <v>490.655</v>
      </c>
      <c r="H54" s="140">
        <v>1161.9</v>
      </c>
    </row>
    <row r="55" spans="1:8" ht="12.75">
      <c r="A55" s="16" t="s">
        <v>142</v>
      </c>
      <c r="B55" s="140">
        <v>418.4</v>
      </c>
      <c r="C55" s="140">
        <v>24.09</v>
      </c>
      <c r="D55" s="140">
        <v>118.6</v>
      </c>
      <c r="E55" s="140">
        <v>3.578</v>
      </c>
      <c r="F55" s="140">
        <f t="shared" si="0"/>
        <v>1497.0351999999998</v>
      </c>
      <c r="G55" s="140">
        <f t="shared" si="1"/>
        <v>86.19402</v>
      </c>
      <c r="H55" s="140">
        <f>D55*E55</f>
        <v>424.35079999999994</v>
      </c>
    </row>
    <row r="56" spans="1:8" ht="12.75">
      <c r="A56" s="16" t="s">
        <v>55</v>
      </c>
      <c r="B56" s="140">
        <v>138</v>
      </c>
      <c r="C56" s="140">
        <v>17.5</v>
      </c>
      <c r="D56" s="140">
        <v>82.75</v>
      </c>
      <c r="E56" s="140">
        <v>22.327</v>
      </c>
      <c r="F56" s="140">
        <f t="shared" si="0"/>
        <v>3081.126</v>
      </c>
      <c r="G56" s="140">
        <f t="shared" si="1"/>
        <v>390.7225</v>
      </c>
      <c r="H56" s="140">
        <v>1882.187</v>
      </c>
    </row>
    <row r="57" spans="1:8" ht="12.75">
      <c r="A57" s="141" t="s">
        <v>143</v>
      </c>
      <c r="B57" s="140">
        <v>32.734</v>
      </c>
      <c r="C57" s="140">
        <v>11.625</v>
      </c>
      <c r="D57" s="140">
        <v>14.88</v>
      </c>
      <c r="E57" s="140">
        <v>18.428</v>
      </c>
      <c r="F57" s="140">
        <f>B57*E57</f>
        <v>603.222152</v>
      </c>
      <c r="G57" s="140">
        <f>C57*E57</f>
        <v>214.2255</v>
      </c>
      <c r="H57" s="140">
        <f>D57*E57</f>
        <v>274.20864</v>
      </c>
    </row>
    <row r="58" spans="1:8" ht="12.75">
      <c r="A58" s="16" t="s">
        <v>56</v>
      </c>
      <c r="B58" s="140">
        <v>61</v>
      </c>
      <c r="C58" s="140">
        <v>7.25</v>
      </c>
      <c r="D58" s="140">
        <v>14</v>
      </c>
      <c r="E58" s="140">
        <v>33.183</v>
      </c>
      <c r="F58" s="140">
        <f t="shared" si="0"/>
        <v>2024.163</v>
      </c>
      <c r="G58" s="140">
        <f t="shared" si="1"/>
        <v>240.57675</v>
      </c>
      <c r="H58" s="140">
        <v>464.59</v>
      </c>
    </row>
    <row r="59" spans="1:8" ht="12.75">
      <c r="A59" s="16" t="s">
        <v>57</v>
      </c>
      <c r="B59" s="140">
        <v>86.38</v>
      </c>
      <c r="C59" s="140">
        <v>7</v>
      </c>
      <c r="D59" s="140">
        <v>80.13</v>
      </c>
      <c r="E59" s="140">
        <v>33.55</v>
      </c>
      <c r="F59" s="140">
        <f t="shared" si="0"/>
        <v>2898.0489999999995</v>
      </c>
      <c r="G59" s="140">
        <f t="shared" si="1"/>
        <v>234.84999999999997</v>
      </c>
      <c r="H59" s="140">
        <v>2526.9</v>
      </c>
    </row>
    <row r="60" spans="1:9" ht="12.75">
      <c r="A60" s="16" t="s">
        <v>58</v>
      </c>
      <c r="B60" s="140"/>
      <c r="C60" s="140"/>
      <c r="D60" s="140"/>
      <c r="E60" s="140"/>
      <c r="F60" s="146">
        <f>1210.88/0.654</f>
        <v>1851.4984709480123</v>
      </c>
      <c r="G60" s="146">
        <f>1210.88/0.654</f>
        <v>1851.4984709480123</v>
      </c>
      <c r="H60" s="140">
        <f>1210.88/0.654</f>
        <v>1851.4984709480123</v>
      </c>
      <c r="I60" t="s">
        <v>144</v>
      </c>
    </row>
    <row r="61" spans="1:8" ht="12.75">
      <c r="A61" s="16" t="s">
        <v>145</v>
      </c>
      <c r="B61" s="140">
        <v>28</v>
      </c>
      <c r="C61" s="140">
        <v>8.75</v>
      </c>
      <c r="D61" s="140">
        <v>11.63</v>
      </c>
      <c r="E61" s="140">
        <v>66.73</v>
      </c>
      <c r="F61" s="140">
        <f t="shared" si="0"/>
        <v>1868.44</v>
      </c>
      <c r="G61" s="140">
        <f t="shared" si="1"/>
        <v>583.8875</v>
      </c>
      <c r="H61" s="140">
        <v>775.732</v>
      </c>
    </row>
    <row r="62" spans="1:8" ht="12.75">
      <c r="A62" s="16" t="s">
        <v>60</v>
      </c>
      <c r="B62" s="147">
        <v>75.7</v>
      </c>
      <c r="C62" s="147">
        <v>75.7</v>
      </c>
      <c r="D62" s="140">
        <v>75.7</v>
      </c>
      <c r="E62" s="140">
        <v>31.927</v>
      </c>
      <c r="F62" s="147">
        <f t="shared" si="0"/>
        <v>2416.8739</v>
      </c>
      <c r="G62" s="147">
        <f>C62*E62</f>
        <v>2416.8739</v>
      </c>
      <c r="H62" s="140">
        <f>D62*E62</f>
        <v>2416.8739</v>
      </c>
    </row>
    <row r="63" spans="1:8" ht="12.75">
      <c r="A63" s="141" t="s">
        <v>146</v>
      </c>
      <c r="B63" s="147"/>
      <c r="C63" s="147"/>
      <c r="D63" s="140">
        <v>4.75</v>
      </c>
      <c r="E63" s="140">
        <v>17.925</v>
      </c>
      <c r="F63" s="147"/>
      <c r="G63" s="147"/>
      <c r="H63" s="140">
        <f>D63*E63</f>
        <v>85.14375</v>
      </c>
    </row>
    <row r="64" spans="1:8" ht="12.75">
      <c r="A64" s="16" t="s">
        <v>61</v>
      </c>
      <c r="B64" s="140">
        <v>169</v>
      </c>
      <c r="C64" s="140">
        <v>25.91</v>
      </c>
      <c r="D64" s="140">
        <v>86.88</v>
      </c>
      <c r="E64" s="140">
        <v>43.212</v>
      </c>
      <c r="F64" s="140">
        <f t="shared" si="0"/>
        <v>7302.828</v>
      </c>
      <c r="G64" s="140">
        <f t="shared" si="1"/>
        <v>1119.62292</v>
      </c>
      <c r="H64" s="140">
        <v>3762.274</v>
      </c>
    </row>
    <row r="65" spans="1:8" ht="12.75">
      <c r="A65" s="141" t="s">
        <v>147</v>
      </c>
      <c r="B65" s="140">
        <f>146/9.4</f>
        <v>15.53191489361702</v>
      </c>
      <c r="C65" s="140">
        <f>75/9.4</f>
        <v>7.978723404255319</v>
      </c>
      <c r="D65" s="140">
        <f>98/9.4</f>
        <v>10.425531914893616</v>
      </c>
      <c r="E65" s="140">
        <v>34.7701</v>
      </c>
      <c r="F65" s="140">
        <f>B65*E65</f>
        <v>540.0462340425531</v>
      </c>
      <c r="G65" s="140">
        <f>C65*E65</f>
        <v>277.42101063829784</v>
      </c>
      <c r="H65" s="140">
        <f>D65*E65</f>
        <v>362.49678723404253</v>
      </c>
    </row>
    <row r="66" spans="1:8" ht="12.75">
      <c r="A66" s="16" t="s">
        <v>148</v>
      </c>
      <c r="B66" s="140">
        <v>10</v>
      </c>
      <c r="C66" s="140">
        <v>6.9375</v>
      </c>
      <c r="D66" s="140">
        <v>10</v>
      </c>
      <c r="E66" s="140">
        <v>35.95</v>
      </c>
      <c r="F66" s="140">
        <f t="shared" si="0"/>
        <v>359.5</v>
      </c>
      <c r="G66" s="140">
        <f t="shared" si="1"/>
        <v>249.40312500000002</v>
      </c>
      <c r="H66" s="140">
        <v>265.1</v>
      </c>
    </row>
    <row r="67" spans="1:8" ht="12.75">
      <c r="A67" s="16" t="s">
        <v>62</v>
      </c>
      <c r="B67" s="140">
        <v>38.06</v>
      </c>
      <c r="C67" s="140">
        <v>11.56</v>
      </c>
      <c r="D67" s="140">
        <v>16</v>
      </c>
      <c r="E67" s="140">
        <v>31.769</v>
      </c>
      <c r="F67" s="140">
        <f t="shared" si="0"/>
        <v>1209.12814</v>
      </c>
      <c r="G67" s="140">
        <f t="shared" si="1"/>
        <v>367.24964</v>
      </c>
      <c r="H67" s="140">
        <v>508.305</v>
      </c>
    </row>
    <row r="68" spans="1:8" ht="12.75">
      <c r="A68" s="16" t="s">
        <v>63</v>
      </c>
      <c r="B68" s="140">
        <v>191.25</v>
      </c>
      <c r="C68" s="140">
        <v>12.13</v>
      </c>
      <c r="D68" s="140">
        <v>14</v>
      </c>
      <c r="E68" s="140">
        <v>24.408</v>
      </c>
      <c r="F68" s="140">
        <f t="shared" si="0"/>
        <v>4668.030000000001</v>
      </c>
      <c r="G68" s="140">
        <f t="shared" si="1"/>
        <v>296.06904000000003</v>
      </c>
      <c r="H68" s="140">
        <v>342.075</v>
      </c>
    </row>
    <row r="69" spans="1:9" ht="12.75">
      <c r="A69" s="16" t="s">
        <v>149</v>
      </c>
      <c r="B69" s="140">
        <v>4.6</v>
      </c>
      <c r="C69" s="140">
        <v>0.3</v>
      </c>
      <c r="D69" s="140">
        <v>0.533</v>
      </c>
      <c r="E69" s="140">
        <v>121.815</v>
      </c>
      <c r="F69" s="140">
        <f>B69*E69/1.18</f>
        <v>474.87203389830506</v>
      </c>
      <c r="G69" s="140">
        <f>C69*E69/1.18</f>
        <v>30.96991525423729</v>
      </c>
      <c r="H69" s="140">
        <f>D69*E69/1.18</f>
        <v>55.02321610169492</v>
      </c>
      <c r="I69" t="s">
        <v>140</v>
      </c>
    </row>
    <row r="70" spans="1:8" ht="12.75">
      <c r="A70" s="141" t="s">
        <v>150</v>
      </c>
      <c r="B70" s="140">
        <v>28</v>
      </c>
      <c r="C70" s="140">
        <v>3.63</v>
      </c>
      <c r="D70" s="140">
        <v>6.6875</v>
      </c>
      <c r="E70" s="140">
        <v>311.295</v>
      </c>
      <c r="F70" s="140">
        <f>B70*C70</f>
        <v>101.64</v>
      </c>
      <c r="G70" s="140">
        <f>C70*E70</f>
        <v>1130.0008500000001</v>
      </c>
      <c r="H70" s="140">
        <f>D70*E70</f>
        <v>2081.7853125</v>
      </c>
    </row>
    <row r="71" spans="1:8" ht="12.75">
      <c r="A71" s="16" t="s">
        <v>65</v>
      </c>
      <c r="B71" s="140">
        <v>30.02</v>
      </c>
      <c r="C71" s="140">
        <v>5.75</v>
      </c>
      <c r="D71" s="140">
        <v>10.5</v>
      </c>
      <c r="E71" s="140">
        <v>21.402</v>
      </c>
      <c r="F71" s="140">
        <f t="shared" si="0"/>
        <v>642.4880400000001</v>
      </c>
      <c r="G71" s="140">
        <f t="shared" si="1"/>
        <v>123.06150000000001</v>
      </c>
      <c r="H71" s="140">
        <v>225.087</v>
      </c>
    </row>
    <row r="72" spans="1:9" ht="12.75">
      <c r="A72" s="141" t="s">
        <v>151</v>
      </c>
      <c r="B72" s="140">
        <v>19.5</v>
      </c>
      <c r="C72" s="140">
        <v>5.06</v>
      </c>
      <c r="D72" s="140"/>
      <c r="E72" s="140">
        <v>7.251</v>
      </c>
      <c r="F72" s="140">
        <f>B72*C72</f>
        <v>98.66999999999999</v>
      </c>
      <c r="G72" s="140">
        <f>B72*E72</f>
        <v>141.3945</v>
      </c>
      <c r="H72" s="140">
        <f>C72*E72</f>
        <v>36.690059999999995</v>
      </c>
      <c r="I72" t="s">
        <v>152</v>
      </c>
    </row>
    <row r="73" spans="1:8" ht="12.75">
      <c r="A73" s="141" t="s">
        <v>153</v>
      </c>
      <c r="B73" s="140">
        <v>11.5</v>
      </c>
      <c r="C73" s="140">
        <v>6.25</v>
      </c>
      <c r="D73" s="140">
        <v>7.125</v>
      </c>
      <c r="E73" s="140">
        <v>29.545</v>
      </c>
      <c r="F73" s="140">
        <f>B73*E73</f>
        <v>339.76750000000004</v>
      </c>
      <c r="G73" s="140">
        <f>C73*E73</f>
        <v>184.65625</v>
      </c>
      <c r="H73" s="140">
        <f>D73*E7</f>
        <v>395.8365</v>
      </c>
    </row>
    <row r="74" spans="1:8" ht="12.75">
      <c r="A74" s="16" t="s">
        <v>66</v>
      </c>
      <c r="B74" s="140">
        <v>30.25</v>
      </c>
      <c r="C74" s="140">
        <v>6.75</v>
      </c>
      <c r="D74" s="140">
        <v>11.86</v>
      </c>
      <c r="E74" s="140">
        <v>23.103</v>
      </c>
      <c r="F74" s="140">
        <f t="shared" si="0"/>
        <v>698.86575</v>
      </c>
      <c r="G74" s="140">
        <f t="shared" si="1"/>
        <v>155.94525000000002</v>
      </c>
      <c r="H74" s="140">
        <v>274.041</v>
      </c>
    </row>
    <row r="75" spans="1:9" ht="12.75">
      <c r="A75" s="16" t="s">
        <v>67</v>
      </c>
      <c r="B75" s="140">
        <v>119.13</v>
      </c>
      <c r="C75" s="140">
        <v>19.38</v>
      </c>
      <c r="D75" s="140">
        <v>37.75</v>
      </c>
      <c r="E75" s="140">
        <v>14.568</v>
      </c>
      <c r="F75" s="140">
        <f>B75*E75/1.18</f>
        <v>1470.7507118644066</v>
      </c>
      <c r="G75" s="140">
        <f>C75*E75/1.18</f>
        <v>239.2608813559322</v>
      </c>
      <c r="H75" s="140">
        <f>D75*E75/1.18</f>
        <v>466.05254237288136</v>
      </c>
      <c r="I75" t="s">
        <v>140</v>
      </c>
    </row>
    <row r="76" spans="1:8" ht="12.75">
      <c r="A76" s="141" t="s">
        <v>154</v>
      </c>
      <c r="B76" s="144">
        <v>20</v>
      </c>
      <c r="C76" s="144">
        <v>3.2</v>
      </c>
      <c r="D76" s="144">
        <v>8.44</v>
      </c>
      <c r="E76" s="144">
        <v>10.167</v>
      </c>
      <c r="F76" s="144">
        <f>B76*E76</f>
        <v>203.34</v>
      </c>
      <c r="G76" s="144">
        <f>C76*E76</f>
        <v>32.5344</v>
      </c>
      <c r="H76" s="144">
        <f>D76*E76</f>
        <v>85.80948</v>
      </c>
    </row>
    <row r="77" spans="1:9" ht="12.75">
      <c r="A77" s="141" t="s">
        <v>155</v>
      </c>
      <c r="B77" s="148"/>
      <c r="C77" s="148"/>
      <c r="D77" s="144">
        <v>0.3125</v>
      </c>
      <c r="E77" s="144">
        <v>3.354</v>
      </c>
      <c r="F77" s="148"/>
      <c r="G77" s="148"/>
      <c r="H77" s="144">
        <f>D77*E77</f>
        <v>1.048125</v>
      </c>
      <c r="I77" t="s">
        <v>156</v>
      </c>
    </row>
    <row r="78" spans="2:8" ht="12.75">
      <c r="B78" s="149"/>
      <c r="C78" s="149"/>
      <c r="D78" s="149"/>
      <c r="E78" s="149"/>
      <c r="F78" s="149"/>
      <c r="G78" s="149"/>
      <c r="H78" s="149"/>
    </row>
    <row r="79" spans="1:8" ht="12.75">
      <c r="A79" s="3" t="s">
        <v>74</v>
      </c>
      <c r="B79" s="150"/>
      <c r="C79" s="150"/>
      <c r="D79" s="150"/>
      <c r="E79" s="150"/>
      <c r="F79" s="151">
        <f>SUM(F5:F75)</f>
        <v>213191.19388110598</v>
      </c>
      <c r="G79" s="151">
        <f>SUM(G5:G75)</f>
        <v>50330.47920251469</v>
      </c>
      <c r="H79" s="151">
        <f>SUM(H5:H75)</f>
        <v>96350.41508756361</v>
      </c>
    </row>
    <row r="80" spans="1:8" ht="12.75">
      <c r="A80" s="3" t="s">
        <v>75</v>
      </c>
      <c r="B80" s="150"/>
      <c r="C80" s="150"/>
      <c r="D80" s="150"/>
      <c r="E80" s="150"/>
      <c r="F80" s="151">
        <f>F17+F39+F42+F53</f>
        <v>55951.38578</v>
      </c>
      <c r="G80" s="151">
        <f>G17+G39+G42+G53</f>
        <v>10429.17812</v>
      </c>
      <c r="H80" s="151">
        <f>H17+H39+H42+H53</f>
        <v>23173.458</v>
      </c>
    </row>
    <row r="82" ht="12.75">
      <c r="A82" s="152" t="s">
        <v>157</v>
      </c>
    </row>
    <row r="83" ht="12.75">
      <c r="A83" s="12" t="s">
        <v>158</v>
      </c>
    </row>
  </sheetData>
  <mergeCells count="2">
    <mergeCell ref="B1:H1"/>
    <mergeCell ref="F2:H2"/>
  </mergeCells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H178"/>
  <sheetViews>
    <sheetView workbookViewId="0" topLeftCell="A1">
      <selection activeCell="B1" sqref="B1:B16384"/>
    </sheetView>
  </sheetViews>
  <sheetFormatPr defaultColWidth="9.140625" defaultRowHeight="12.75"/>
  <cols>
    <col min="1" max="1" width="24.00390625" style="0" customWidth="1"/>
    <col min="2" max="2" width="13.00390625" style="0" hidden="1" customWidth="1"/>
    <col min="3" max="4" width="11.8515625" style="0" hidden="1" customWidth="1"/>
    <col min="5" max="5" width="17.8515625" style="0" hidden="1" customWidth="1"/>
    <col min="6" max="6" width="12.140625" style="0" customWidth="1"/>
    <col min="7" max="7" width="11.8515625" style="0" customWidth="1"/>
    <col min="8" max="8" width="14.8515625" style="0" customWidth="1"/>
    <col min="9" max="9" width="12.421875" style="0" hidden="1" customWidth="1"/>
    <col min="10" max="11" width="11.8515625" style="0" hidden="1" customWidth="1"/>
    <col min="12" max="12" width="17.7109375" style="0" hidden="1" customWidth="1"/>
    <col min="13" max="13" width="10.421875" style="0" bestFit="1" customWidth="1"/>
    <col min="14" max="14" width="9.57421875" style="0" bestFit="1" customWidth="1"/>
    <col min="15" max="15" width="12.8515625" style="0" customWidth="1"/>
    <col min="16" max="16" width="11.140625" style="0" hidden="1" customWidth="1"/>
    <col min="17" max="18" width="11.8515625" style="0" hidden="1" customWidth="1"/>
    <col min="19" max="19" width="18.00390625" style="0" hidden="1" customWidth="1"/>
    <col min="20" max="20" width="11.28125" style="0" customWidth="1"/>
    <col min="21" max="21" width="9.57421875" style="0" bestFit="1" customWidth="1"/>
    <col min="22" max="22" width="13.7109375" style="0" customWidth="1"/>
    <col min="23" max="23" width="13.57421875" style="0" hidden="1" customWidth="1"/>
    <col min="24" max="24" width="11.8515625" style="0" hidden="1" customWidth="1"/>
    <col min="25" max="25" width="11.28125" style="0" hidden="1" customWidth="1"/>
    <col min="26" max="26" width="17.57421875" style="0" hidden="1" customWidth="1"/>
    <col min="27" max="28" width="10.140625" style="0" customWidth="1"/>
    <col min="29" max="29" width="10.421875" style="0" bestFit="1" customWidth="1"/>
    <col min="30" max="30" width="13.140625" style="0" hidden="1" customWidth="1"/>
    <col min="31" max="31" width="12.140625" style="0" hidden="1" customWidth="1"/>
    <col min="32" max="32" width="11.140625" style="0" hidden="1" customWidth="1"/>
    <col min="33" max="33" width="18.00390625" style="0" hidden="1" customWidth="1"/>
    <col min="34" max="34" width="10.140625" style="0" customWidth="1"/>
    <col min="35" max="35" width="9.57421875" style="0" bestFit="1" customWidth="1"/>
    <col min="36" max="36" width="11.7109375" style="0" customWidth="1"/>
    <col min="37" max="37" width="13.421875" style="0" hidden="1" customWidth="1"/>
    <col min="38" max="38" width="11.8515625" style="0" hidden="1" customWidth="1"/>
    <col min="39" max="39" width="11.28125" style="0" hidden="1" customWidth="1"/>
    <col min="40" max="40" width="18.28125" style="0" hidden="1" customWidth="1"/>
    <col min="41" max="41" width="9.57421875" style="0" bestFit="1" customWidth="1"/>
    <col min="44" max="44" width="11.421875" style="0" hidden="1" customWidth="1"/>
    <col min="45" max="45" width="11.7109375" style="0" hidden="1" customWidth="1"/>
    <col min="46" max="46" width="11.57421875" style="0" hidden="1" customWidth="1"/>
    <col min="47" max="47" width="18.00390625" style="0" hidden="1" customWidth="1"/>
    <col min="48" max="50" width="0" style="0" hidden="1" customWidth="1"/>
    <col min="51" max="51" width="88.8515625" style="0" customWidth="1"/>
  </cols>
  <sheetData>
    <row r="1" spans="1:164" ht="13.5" thickBot="1">
      <c r="A1" s="2"/>
      <c r="B1" s="4" t="s">
        <v>1</v>
      </c>
      <c r="C1" s="4" t="s">
        <v>2</v>
      </c>
      <c r="D1" s="4" t="s">
        <v>3</v>
      </c>
      <c r="E1" s="4" t="s">
        <v>4</v>
      </c>
      <c r="F1" s="5" t="s">
        <v>80</v>
      </c>
      <c r="G1" s="5" t="s">
        <v>81</v>
      </c>
      <c r="H1" s="6" t="s">
        <v>82</v>
      </c>
      <c r="I1" s="4" t="s">
        <v>1</v>
      </c>
      <c r="J1" s="4" t="s">
        <v>2</v>
      </c>
      <c r="K1" s="4" t="s">
        <v>3</v>
      </c>
      <c r="L1" s="4" t="s">
        <v>4</v>
      </c>
      <c r="M1" s="5" t="s">
        <v>83</v>
      </c>
      <c r="N1" s="5" t="s">
        <v>84</v>
      </c>
      <c r="O1" s="5" t="s">
        <v>85</v>
      </c>
      <c r="P1" s="4" t="s">
        <v>1</v>
      </c>
      <c r="Q1" s="4" t="s">
        <v>2</v>
      </c>
      <c r="R1" s="4" t="s">
        <v>3</v>
      </c>
      <c r="S1" s="4" t="s">
        <v>4</v>
      </c>
      <c r="T1" s="5" t="s">
        <v>86</v>
      </c>
      <c r="U1" s="5" t="s">
        <v>87</v>
      </c>
      <c r="V1" s="6" t="s">
        <v>88</v>
      </c>
      <c r="W1" s="4" t="s">
        <v>1</v>
      </c>
      <c r="X1" s="4" t="s">
        <v>2</v>
      </c>
      <c r="Y1" s="4" t="s">
        <v>3</v>
      </c>
      <c r="Z1" s="4" t="s">
        <v>4</v>
      </c>
      <c r="AA1" s="5" t="s">
        <v>89</v>
      </c>
      <c r="AB1" s="5" t="s">
        <v>90</v>
      </c>
      <c r="AC1" s="6" t="s">
        <v>91</v>
      </c>
      <c r="AD1" s="4" t="s">
        <v>1</v>
      </c>
      <c r="AE1" s="4" t="s">
        <v>2</v>
      </c>
      <c r="AF1" s="4" t="s">
        <v>3</v>
      </c>
      <c r="AG1" s="4" t="s">
        <v>4</v>
      </c>
      <c r="AH1" s="5" t="s">
        <v>92</v>
      </c>
      <c r="AI1" s="5" t="s">
        <v>93</v>
      </c>
      <c r="AJ1" s="6" t="s">
        <v>94</v>
      </c>
      <c r="AK1" s="4" t="s">
        <v>1</v>
      </c>
      <c r="AL1" s="4" t="s">
        <v>2</v>
      </c>
      <c r="AM1" s="4" t="s">
        <v>3</v>
      </c>
      <c r="AN1" s="4" t="s">
        <v>4</v>
      </c>
      <c r="AO1" s="5" t="s">
        <v>95</v>
      </c>
      <c r="AP1" s="5" t="s">
        <v>96</v>
      </c>
      <c r="AQ1" s="6" t="s">
        <v>97</v>
      </c>
      <c r="AR1" s="4" t="s">
        <v>1</v>
      </c>
      <c r="AS1" s="4" t="s">
        <v>2</v>
      </c>
      <c r="AT1" s="4" t="s">
        <v>3</v>
      </c>
      <c r="AU1" s="4" t="s">
        <v>4</v>
      </c>
      <c r="AV1" s="5" t="s">
        <v>98</v>
      </c>
      <c r="AW1" s="5" t="s">
        <v>99</v>
      </c>
      <c r="AX1" s="6" t="s">
        <v>100</v>
      </c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1:150" ht="12.75">
      <c r="A2" s="8" t="s">
        <v>8</v>
      </c>
      <c r="B2" s="9"/>
      <c r="C2" s="9"/>
      <c r="D2" s="9"/>
      <c r="E2" s="9"/>
      <c r="F2" s="9"/>
      <c r="G2" s="9"/>
      <c r="H2" s="10"/>
      <c r="I2" s="11"/>
      <c r="J2" s="11"/>
      <c r="K2" s="11"/>
      <c r="L2" s="12"/>
      <c r="M2" s="12"/>
      <c r="N2" s="12"/>
      <c r="O2" s="13"/>
      <c r="P2" s="12"/>
      <c r="Q2" s="12"/>
      <c r="R2" s="12"/>
      <c r="S2" s="12"/>
      <c r="T2" s="12"/>
      <c r="U2" s="12"/>
      <c r="V2" s="14"/>
      <c r="W2" s="12"/>
      <c r="X2" s="12"/>
      <c r="Y2" s="12"/>
      <c r="Z2" s="12"/>
      <c r="AA2" s="15"/>
      <c r="AB2" s="15"/>
      <c r="AC2" s="14"/>
      <c r="AD2" s="12"/>
      <c r="AE2" s="12"/>
      <c r="AF2" s="12"/>
      <c r="AG2" s="12"/>
      <c r="AH2" s="15"/>
      <c r="AI2" s="15"/>
      <c r="AJ2" s="14"/>
      <c r="AK2" s="12"/>
      <c r="AL2" s="12"/>
      <c r="AM2" s="12"/>
      <c r="AN2" s="12"/>
      <c r="AO2" s="15"/>
      <c r="AP2" s="15"/>
      <c r="AQ2" s="14"/>
      <c r="AR2" s="12"/>
      <c r="AS2" s="12"/>
      <c r="AT2" s="12"/>
      <c r="AU2" s="12"/>
      <c r="AV2" s="15"/>
      <c r="AW2" s="15"/>
      <c r="AX2" s="14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</row>
    <row r="3" spans="1:150" ht="12.75">
      <c r="A3" s="85" t="s">
        <v>9</v>
      </c>
      <c r="B3" s="17">
        <v>138.375</v>
      </c>
      <c r="C3" s="17">
        <v>12.75</v>
      </c>
      <c r="D3" s="17">
        <v>132.25</v>
      </c>
      <c r="E3" s="18">
        <v>17167.273</v>
      </c>
      <c r="F3" s="17">
        <f>B3*E3</f>
        <v>2375521.4013750004</v>
      </c>
      <c r="G3" s="17">
        <f>C3*E3</f>
        <v>218882.73075000002</v>
      </c>
      <c r="H3" s="19">
        <f>D3*E3</f>
        <v>2270371.8542500003</v>
      </c>
      <c r="I3" s="11">
        <v>19.125</v>
      </c>
      <c r="J3" s="11">
        <v>4.75</v>
      </c>
      <c r="K3" s="11">
        <v>15.75</v>
      </c>
      <c r="L3" s="20">
        <v>11120.293</v>
      </c>
      <c r="M3" s="11">
        <f>I3*L3</f>
        <v>212675.603625</v>
      </c>
      <c r="N3" s="11">
        <f>J3*L3</f>
        <v>52821.391749999995</v>
      </c>
      <c r="O3" s="19">
        <f>K3*L3</f>
        <v>175144.61475</v>
      </c>
      <c r="P3" s="21"/>
      <c r="Q3" s="21"/>
      <c r="R3" s="21"/>
      <c r="S3" s="21"/>
      <c r="T3" s="21"/>
      <c r="U3" s="21"/>
      <c r="V3" s="22"/>
      <c r="W3" s="21"/>
      <c r="X3" s="21"/>
      <c r="Y3" s="21"/>
      <c r="Z3" s="21"/>
      <c r="AA3" s="23"/>
      <c r="AB3" s="23"/>
      <c r="AC3" s="22"/>
      <c r="AD3" s="21"/>
      <c r="AE3" s="21"/>
      <c r="AF3" s="21"/>
      <c r="AG3" s="21"/>
      <c r="AH3" s="23"/>
      <c r="AI3" s="23"/>
      <c r="AJ3" s="22"/>
      <c r="AK3" s="21"/>
      <c r="AL3" s="21"/>
      <c r="AM3" s="21"/>
      <c r="AN3" s="21"/>
      <c r="AO3" s="23"/>
      <c r="AP3" s="23"/>
      <c r="AQ3" s="22"/>
      <c r="AR3" s="21"/>
      <c r="AS3" s="21"/>
      <c r="AT3" s="21"/>
      <c r="AU3" s="21"/>
      <c r="AV3" s="23"/>
      <c r="AW3" s="23"/>
      <c r="AX3" s="2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</row>
    <row r="4" spans="1:150" ht="12.75">
      <c r="A4" s="86" t="s">
        <v>10</v>
      </c>
      <c r="B4" s="17"/>
      <c r="C4" s="17"/>
      <c r="D4" s="17"/>
      <c r="E4" s="18"/>
      <c r="F4" s="17"/>
      <c r="G4" s="17"/>
      <c r="H4" s="19"/>
      <c r="I4" s="11"/>
      <c r="J4" s="11"/>
      <c r="K4" s="11"/>
      <c r="L4" s="20"/>
      <c r="M4" s="11"/>
      <c r="N4" s="11"/>
      <c r="O4" s="19"/>
      <c r="P4" s="21"/>
      <c r="Q4" s="21"/>
      <c r="R4" s="21"/>
      <c r="S4" s="21"/>
      <c r="T4" s="21"/>
      <c r="U4" s="21"/>
      <c r="V4" s="22"/>
      <c r="W4" s="21"/>
      <c r="X4" s="21"/>
      <c r="Y4" s="21"/>
      <c r="Z4" s="21"/>
      <c r="AA4" s="23"/>
      <c r="AB4" s="23"/>
      <c r="AC4" s="22"/>
      <c r="AD4" s="21"/>
      <c r="AE4" s="21"/>
      <c r="AF4" s="21"/>
      <c r="AG4" s="21"/>
      <c r="AH4" s="23"/>
      <c r="AI4" s="23"/>
      <c r="AJ4" s="22"/>
      <c r="AK4" s="21"/>
      <c r="AL4" s="21"/>
      <c r="AM4" s="21"/>
      <c r="AN4" s="21"/>
      <c r="AO4" s="23"/>
      <c r="AP4" s="23"/>
      <c r="AQ4" s="22"/>
      <c r="AR4" s="21"/>
      <c r="AS4" s="21"/>
      <c r="AT4" s="21"/>
      <c r="AU4" s="21"/>
      <c r="AV4" s="23"/>
      <c r="AW4" s="23"/>
      <c r="AX4" s="2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</row>
    <row r="5" spans="1:150" ht="12.75">
      <c r="A5" s="85" t="s">
        <v>11</v>
      </c>
      <c r="B5" s="25">
        <v>184</v>
      </c>
      <c r="C5" s="26">
        <v>23.5</v>
      </c>
      <c r="D5" s="26">
        <v>184.75</v>
      </c>
      <c r="E5" s="18">
        <v>26185</v>
      </c>
      <c r="F5" s="27">
        <f>D5*E5</f>
        <v>4837678.75</v>
      </c>
      <c r="G5" s="17">
        <f>C5*E5</f>
        <v>615347.5</v>
      </c>
      <c r="H5" s="19">
        <f>D5*E5</f>
        <v>4837678.75</v>
      </c>
      <c r="I5" s="11">
        <v>35.5</v>
      </c>
      <c r="J5" s="11">
        <v>16.125</v>
      </c>
      <c r="K5" s="11">
        <v>23.625</v>
      </c>
      <c r="L5" s="28">
        <v>23017</v>
      </c>
      <c r="M5" s="11">
        <f>I5*L5</f>
        <v>817103.5</v>
      </c>
      <c r="N5" s="11">
        <f>J5*L5</f>
        <v>371149.125</v>
      </c>
      <c r="O5" s="19">
        <f>K5*L5</f>
        <v>543776.625</v>
      </c>
      <c r="P5" s="11">
        <v>49.875</v>
      </c>
      <c r="Q5" s="11">
        <v>19.75</v>
      </c>
      <c r="R5" s="11">
        <v>30.375</v>
      </c>
      <c r="S5" s="28">
        <v>22787</v>
      </c>
      <c r="T5" s="11">
        <f>P5*S5</f>
        <v>1136501.625</v>
      </c>
      <c r="U5" s="11">
        <f>Q5*S5</f>
        <v>450043.25</v>
      </c>
      <c r="V5" s="19">
        <f>R5*S5</f>
        <v>692155.125</v>
      </c>
      <c r="W5" s="11">
        <v>23.5</v>
      </c>
      <c r="X5" s="12">
        <v>9</v>
      </c>
      <c r="Y5" s="11">
        <v>20.125</v>
      </c>
      <c r="Z5" s="28">
        <v>22535</v>
      </c>
      <c r="AA5" s="17">
        <f>W5*Z5</f>
        <v>529572.5</v>
      </c>
      <c r="AB5" s="15">
        <f>X5*Z5</f>
        <v>202815</v>
      </c>
      <c r="AC5" s="19">
        <f>Y5*Z5</f>
        <v>453516.875</v>
      </c>
      <c r="AD5" s="21"/>
      <c r="AE5" s="21"/>
      <c r="AF5" s="21"/>
      <c r="AG5" s="21"/>
      <c r="AH5" s="23"/>
      <c r="AI5" s="23"/>
      <c r="AJ5" s="22"/>
      <c r="AK5" s="21"/>
      <c r="AL5" s="21"/>
      <c r="AM5" s="21"/>
      <c r="AN5" s="21"/>
      <c r="AO5" s="23"/>
      <c r="AP5" s="23"/>
      <c r="AQ5" s="22"/>
      <c r="AR5" s="21"/>
      <c r="AS5" s="21"/>
      <c r="AT5" s="21"/>
      <c r="AU5" s="21"/>
      <c r="AV5" s="23"/>
      <c r="AW5" s="23"/>
      <c r="AX5" s="2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</row>
    <row r="6" spans="1:150" ht="12.75">
      <c r="A6" s="24" t="s">
        <v>12</v>
      </c>
      <c r="B6" s="25"/>
      <c r="C6" s="26"/>
      <c r="D6" s="26"/>
      <c r="E6" s="18"/>
      <c r="F6" s="27"/>
      <c r="G6" s="17"/>
      <c r="H6" s="19"/>
      <c r="I6" s="11"/>
      <c r="J6" s="11"/>
      <c r="K6" s="11"/>
      <c r="L6" s="28"/>
      <c r="M6" s="11"/>
      <c r="N6" s="11"/>
      <c r="O6" s="19"/>
      <c r="P6" s="11"/>
      <c r="Q6" s="11"/>
      <c r="R6" s="11"/>
      <c r="S6" s="28"/>
      <c r="T6" s="11"/>
      <c r="U6" s="11"/>
      <c r="V6" s="19"/>
      <c r="W6" s="11"/>
      <c r="X6" s="12"/>
      <c r="Y6" s="11"/>
      <c r="Z6" s="28"/>
      <c r="AA6" s="17"/>
      <c r="AB6" s="15"/>
      <c r="AC6" s="19"/>
      <c r="AD6" s="21"/>
      <c r="AE6" s="21"/>
      <c r="AF6" s="21"/>
      <c r="AG6" s="21"/>
      <c r="AH6" s="23"/>
      <c r="AI6" s="23"/>
      <c r="AJ6" s="22"/>
      <c r="AK6" s="21"/>
      <c r="AL6" s="21"/>
      <c r="AM6" s="21"/>
      <c r="AN6" s="21"/>
      <c r="AO6" s="23"/>
      <c r="AP6" s="23"/>
      <c r="AQ6" s="22"/>
      <c r="AR6" s="21"/>
      <c r="AS6" s="21"/>
      <c r="AT6" s="21"/>
      <c r="AU6" s="21"/>
      <c r="AV6" s="23"/>
      <c r="AW6" s="23"/>
      <c r="AX6" s="2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</row>
    <row r="7" spans="1:150" ht="12.75">
      <c r="A7" s="24" t="s">
        <v>13</v>
      </c>
      <c r="B7" s="25"/>
      <c r="C7" s="26"/>
      <c r="D7" s="26"/>
      <c r="E7" s="18"/>
      <c r="F7" s="27"/>
      <c r="G7" s="17"/>
      <c r="H7" s="19"/>
      <c r="I7" s="11"/>
      <c r="J7" s="11"/>
      <c r="K7" s="11"/>
      <c r="L7" s="28"/>
      <c r="M7" s="11"/>
      <c r="N7" s="11"/>
      <c r="O7" s="19"/>
      <c r="P7" s="11"/>
      <c r="Q7" s="11"/>
      <c r="R7" s="11"/>
      <c r="S7" s="28"/>
      <c r="T7" s="11"/>
      <c r="U7" s="11"/>
      <c r="V7" s="19"/>
      <c r="W7" s="11"/>
      <c r="X7" s="12"/>
      <c r="Y7" s="11"/>
      <c r="Z7" s="28"/>
      <c r="AA7" s="17"/>
      <c r="AB7" s="15"/>
      <c r="AC7" s="19"/>
      <c r="AD7" s="21"/>
      <c r="AE7" s="21"/>
      <c r="AF7" s="21"/>
      <c r="AG7" s="21"/>
      <c r="AH7" s="23"/>
      <c r="AI7" s="23"/>
      <c r="AJ7" s="22"/>
      <c r="AK7" s="21"/>
      <c r="AL7" s="21"/>
      <c r="AM7" s="21"/>
      <c r="AN7" s="21"/>
      <c r="AO7" s="23"/>
      <c r="AP7" s="23"/>
      <c r="AQ7" s="22"/>
      <c r="AR7" s="21"/>
      <c r="AS7" s="21"/>
      <c r="AT7" s="21"/>
      <c r="AU7" s="21"/>
      <c r="AV7" s="23"/>
      <c r="AW7" s="23"/>
      <c r="AX7" s="2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</row>
    <row r="8" spans="1:150" ht="12.75">
      <c r="A8" s="16" t="s">
        <v>14</v>
      </c>
      <c r="B8" s="29">
        <v>30.02777777777778</v>
      </c>
      <c r="C8" s="17">
        <v>4.875</v>
      </c>
      <c r="D8" s="17">
        <v>26.5</v>
      </c>
      <c r="E8" s="18">
        <v>17443</v>
      </c>
      <c r="F8" s="17">
        <f>B8*E8</f>
        <v>523774.5277777778</v>
      </c>
      <c r="G8" s="17">
        <f>C8*E8</f>
        <v>85034.625</v>
      </c>
      <c r="H8" s="19">
        <f>D8*E8</f>
        <v>462239.5</v>
      </c>
      <c r="I8" s="11">
        <v>14.375</v>
      </c>
      <c r="J8" s="11">
        <v>3.75</v>
      </c>
      <c r="K8" s="11">
        <v>6.375</v>
      </c>
      <c r="L8" s="28">
        <v>17025</v>
      </c>
      <c r="M8" s="11">
        <f>I8*L8</f>
        <v>244734.375</v>
      </c>
      <c r="N8" s="11">
        <f>J8*L8</f>
        <v>63843.75</v>
      </c>
      <c r="O8" s="19">
        <f>K8*L8</f>
        <v>108534.375</v>
      </c>
      <c r="P8" s="11">
        <v>15.75</v>
      </c>
      <c r="Q8" s="11">
        <v>9.375</v>
      </c>
      <c r="R8" s="30">
        <v>13.0625</v>
      </c>
      <c r="S8" s="28">
        <v>17033</v>
      </c>
      <c r="T8" s="11">
        <f>P8*S8</f>
        <v>268269.75</v>
      </c>
      <c r="U8" s="11">
        <f>Q8*S8</f>
        <v>159684.375</v>
      </c>
      <c r="V8" s="31">
        <f>R8*S8</f>
        <v>222493.5625</v>
      </c>
      <c r="W8" s="21"/>
      <c r="X8" s="21"/>
      <c r="Y8" s="21"/>
      <c r="Z8" s="21"/>
      <c r="AA8" s="23"/>
      <c r="AB8" s="23"/>
      <c r="AC8" s="22"/>
      <c r="AD8" s="21"/>
      <c r="AE8" s="21"/>
      <c r="AF8" s="21"/>
      <c r="AG8" s="21"/>
      <c r="AH8" s="23"/>
      <c r="AI8" s="23"/>
      <c r="AJ8" s="22"/>
      <c r="AK8" s="21"/>
      <c r="AL8" s="21"/>
      <c r="AM8" s="21"/>
      <c r="AN8" s="21"/>
      <c r="AO8" s="23"/>
      <c r="AP8" s="23"/>
      <c r="AQ8" s="22"/>
      <c r="AR8" s="21"/>
      <c r="AS8" s="21"/>
      <c r="AT8" s="21"/>
      <c r="AU8" s="21"/>
      <c r="AV8" s="23"/>
      <c r="AW8" s="23"/>
      <c r="AX8" s="2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</row>
    <row r="9" spans="1:150" ht="12.75">
      <c r="A9" s="16" t="s">
        <v>15</v>
      </c>
      <c r="B9" s="17">
        <v>8.125</v>
      </c>
      <c r="C9" s="32">
        <v>2.6875</v>
      </c>
      <c r="D9" s="15">
        <v>4</v>
      </c>
      <c r="E9" s="18">
        <v>30471</v>
      </c>
      <c r="F9" s="17">
        <f>B9*E9</f>
        <v>247576.875</v>
      </c>
      <c r="G9" s="32">
        <f>C9*E9</f>
        <v>81890.8125</v>
      </c>
      <c r="H9" s="19">
        <f>D9*E9</f>
        <v>121884</v>
      </c>
      <c r="I9" s="11">
        <v>10.75</v>
      </c>
      <c r="J9" s="11">
        <v>3.375</v>
      </c>
      <c r="K9" s="30">
        <v>5.3125</v>
      </c>
      <c r="L9" s="28">
        <v>30234</v>
      </c>
      <c r="M9" s="11">
        <f>I9*L9</f>
        <v>325015.5</v>
      </c>
      <c r="N9" s="11">
        <f>J9*L9</f>
        <v>102039.75</v>
      </c>
      <c r="O9" s="31">
        <f>K9*L9</f>
        <v>160618.125</v>
      </c>
      <c r="P9" s="33">
        <v>8.38</v>
      </c>
      <c r="Q9" s="33">
        <v>8.38</v>
      </c>
      <c r="R9" s="34">
        <v>8.38</v>
      </c>
      <c r="S9" s="35">
        <v>15203</v>
      </c>
      <c r="T9" s="33">
        <f>P9*S9</f>
        <v>127401.14000000001</v>
      </c>
      <c r="U9" s="33">
        <f>Q9*S9</f>
        <v>127401.14000000001</v>
      </c>
      <c r="V9" s="36">
        <f>R9*S9</f>
        <v>127401.14000000001</v>
      </c>
      <c r="W9" s="33">
        <v>13.5</v>
      </c>
      <c r="X9" s="33">
        <v>13.5</v>
      </c>
      <c r="Y9" s="12">
        <v>13.5</v>
      </c>
      <c r="Z9" s="28">
        <v>14297</v>
      </c>
      <c r="AA9" s="37">
        <f>W9*Z9</f>
        <v>193009.5</v>
      </c>
      <c r="AB9" s="37">
        <f>X9*Z9</f>
        <v>193009.5</v>
      </c>
      <c r="AC9" s="14">
        <f>Y9*Z9</f>
        <v>193009.5</v>
      </c>
      <c r="AD9" s="33">
        <v>13.5</v>
      </c>
      <c r="AE9" s="33">
        <v>13.5</v>
      </c>
      <c r="AF9" s="12">
        <v>13.5</v>
      </c>
      <c r="AG9" s="28">
        <v>10169</v>
      </c>
      <c r="AH9" s="37">
        <f>AD9*AG9</f>
        <v>137281.5</v>
      </c>
      <c r="AI9" s="37">
        <f>AE9*AG9</f>
        <v>137281.5</v>
      </c>
      <c r="AJ9" s="14">
        <f>AF9*AG9</f>
        <v>137281.5</v>
      </c>
      <c r="AK9" s="33">
        <v>6.5</v>
      </c>
      <c r="AL9" s="33">
        <v>6.5</v>
      </c>
      <c r="AM9" s="12">
        <v>6.5</v>
      </c>
      <c r="AN9" s="28">
        <v>8635</v>
      </c>
      <c r="AO9" s="37">
        <f>AK9*AN9</f>
        <v>56127.5</v>
      </c>
      <c r="AP9" s="37">
        <f>AL9*AN9</f>
        <v>56127.5</v>
      </c>
      <c r="AQ9" s="14">
        <f>AM9*AN9</f>
        <v>56127.5</v>
      </c>
      <c r="AR9" s="12"/>
      <c r="AS9" s="12"/>
      <c r="AT9" s="12">
        <v>6.13</v>
      </c>
      <c r="AU9" s="12"/>
      <c r="AV9" s="15"/>
      <c r="AW9" s="15"/>
      <c r="AX9" s="14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</row>
    <row r="10" spans="1:150" ht="12.75">
      <c r="A10" s="38" t="s">
        <v>16</v>
      </c>
      <c r="B10" s="17">
        <v>11.875</v>
      </c>
      <c r="C10" s="17">
        <v>7.25</v>
      </c>
      <c r="D10" s="15">
        <v>9</v>
      </c>
      <c r="E10" s="18">
        <v>9750</v>
      </c>
      <c r="F10" s="17">
        <f>B10*E10</f>
        <v>115781.25</v>
      </c>
      <c r="G10" s="17">
        <f>C10*E10</f>
        <v>70687.5</v>
      </c>
      <c r="H10" s="14">
        <f>D10*E10</f>
        <v>87750</v>
      </c>
      <c r="I10" s="33">
        <v>8.5</v>
      </c>
      <c r="J10" s="33">
        <v>8.5</v>
      </c>
      <c r="K10" s="39">
        <v>8.5</v>
      </c>
      <c r="L10" s="28">
        <v>9750</v>
      </c>
      <c r="M10" s="12">
        <f>I10*L10</f>
        <v>82875</v>
      </c>
      <c r="N10" s="12">
        <f>J10*L10</f>
        <v>82875</v>
      </c>
      <c r="O10" s="31">
        <f>K10*L10</f>
        <v>82875</v>
      </c>
      <c r="P10" s="33">
        <v>8.5</v>
      </c>
      <c r="Q10" s="33">
        <v>8.5</v>
      </c>
      <c r="R10" s="34">
        <v>8.5</v>
      </c>
      <c r="S10" s="35">
        <v>9750</v>
      </c>
      <c r="T10" s="34">
        <f>P10*S10</f>
        <v>82875</v>
      </c>
      <c r="U10" s="34">
        <f>Q10*S10</f>
        <v>82875</v>
      </c>
      <c r="V10" s="36">
        <f>R10*S10</f>
        <v>82875</v>
      </c>
      <c r="W10" s="40"/>
      <c r="X10" s="40"/>
      <c r="Y10" s="40"/>
      <c r="Z10" s="40"/>
      <c r="AA10" s="41"/>
      <c r="AB10" s="41"/>
      <c r="AC10" s="42"/>
      <c r="AD10" s="40"/>
      <c r="AE10" s="40"/>
      <c r="AF10" s="40"/>
      <c r="AG10" s="40"/>
      <c r="AH10" s="41"/>
      <c r="AI10" s="41"/>
      <c r="AJ10" s="42"/>
      <c r="AK10" s="40"/>
      <c r="AL10" s="40"/>
      <c r="AM10" s="40"/>
      <c r="AN10" s="40"/>
      <c r="AO10" s="41"/>
      <c r="AP10" s="41"/>
      <c r="AQ10" s="42"/>
      <c r="AR10" s="40"/>
      <c r="AS10" s="40"/>
      <c r="AT10" s="40"/>
      <c r="AU10" s="40"/>
      <c r="AV10" s="41"/>
      <c r="AW10" s="41"/>
      <c r="AX10" s="42"/>
      <c r="AY10" s="12" t="s">
        <v>17</v>
      </c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</row>
    <row r="11" spans="1:150" ht="12.75">
      <c r="A11" s="16" t="s">
        <v>18</v>
      </c>
      <c r="B11" s="43">
        <v>88.06</v>
      </c>
      <c r="C11" s="43">
        <v>7.34</v>
      </c>
      <c r="D11" s="43">
        <v>74.5</v>
      </c>
      <c r="E11" s="44">
        <v>52308</v>
      </c>
      <c r="F11" s="43">
        <f>B11*E11</f>
        <v>4606242.48</v>
      </c>
      <c r="G11" s="43">
        <f>C11*E11</f>
        <v>383940.72</v>
      </c>
      <c r="H11" s="36">
        <f>D11*E11</f>
        <v>3896946</v>
      </c>
      <c r="I11" s="21"/>
      <c r="J11" s="21"/>
      <c r="K11" s="21"/>
      <c r="L11" s="21"/>
      <c r="M11" s="21"/>
      <c r="N11" s="21"/>
      <c r="O11" s="22"/>
      <c r="P11" s="21"/>
      <c r="Q11" s="21"/>
      <c r="R11" s="21"/>
      <c r="S11" s="21"/>
      <c r="T11" s="21"/>
      <c r="U11" s="21"/>
      <c r="V11" s="22"/>
      <c r="W11" s="21"/>
      <c r="X11" s="21"/>
      <c r="Y11" s="21"/>
      <c r="Z11" s="21"/>
      <c r="AA11" s="23"/>
      <c r="AB11" s="23"/>
      <c r="AC11" s="22"/>
      <c r="AD11" s="21"/>
      <c r="AE11" s="21"/>
      <c r="AF11" s="21"/>
      <c r="AG11" s="21"/>
      <c r="AH11" s="23"/>
      <c r="AI11" s="23"/>
      <c r="AJ11" s="22"/>
      <c r="AK11" s="21"/>
      <c r="AL11" s="21"/>
      <c r="AM11" s="21"/>
      <c r="AN11" s="21"/>
      <c r="AO11" s="23"/>
      <c r="AP11" s="23"/>
      <c r="AQ11" s="22"/>
      <c r="AR11" s="21"/>
      <c r="AS11" s="21"/>
      <c r="AT11" s="21"/>
      <c r="AU11" s="21"/>
      <c r="AV11" s="23"/>
      <c r="AW11" s="23"/>
      <c r="AX11" s="2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</row>
    <row r="12" spans="1:150" s="93" customFormat="1" ht="12.75">
      <c r="A12" s="114" t="s">
        <v>113</v>
      </c>
      <c r="B12" s="96"/>
      <c r="C12" s="96"/>
      <c r="D12" s="96"/>
      <c r="E12" s="115"/>
      <c r="F12" s="96"/>
      <c r="G12" s="96"/>
      <c r="H12" s="105"/>
      <c r="I12" s="94"/>
      <c r="J12" s="94"/>
      <c r="K12" s="94"/>
      <c r="L12" s="94"/>
      <c r="M12" s="94"/>
      <c r="N12" s="94"/>
      <c r="O12" s="105"/>
      <c r="P12" s="94"/>
      <c r="Q12" s="94"/>
      <c r="R12" s="94"/>
      <c r="S12" s="94"/>
      <c r="T12" s="94"/>
      <c r="U12" s="94"/>
      <c r="V12" s="105"/>
      <c r="W12" s="94"/>
      <c r="X12" s="94"/>
      <c r="Y12" s="94"/>
      <c r="Z12" s="94"/>
      <c r="AA12" s="96"/>
      <c r="AB12" s="96"/>
      <c r="AC12" s="105"/>
      <c r="AD12" s="94"/>
      <c r="AE12" s="94"/>
      <c r="AF12" s="94"/>
      <c r="AG12" s="94"/>
      <c r="AH12" s="96"/>
      <c r="AI12" s="96"/>
      <c r="AJ12" s="105"/>
      <c r="AK12" s="94"/>
      <c r="AL12" s="94"/>
      <c r="AM12" s="94"/>
      <c r="AN12" s="94"/>
      <c r="AO12" s="96"/>
      <c r="AP12" s="96"/>
      <c r="AQ12" s="105"/>
      <c r="AR12" s="94"/>
      <c r="AS12" s="94"/>
      <c r="AT12" s="94"/>
      <c r="AU12" s="94"/>
      <c r="AV12" s="96"/>
      <c r="AW12" s="96"/>
      <c r="AX12" s="105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</row>
    <row r="13" spans="1:150" ht="12.75">
      <c r="A13" s="24" t="s">
        <v>19</v>
      </c>
      <c r="B13" s="43"/>
      <c r="C13" s="43"/>
      <c r="D13" s="43"/>
      <c r="E13" s="44"/>
      <c r="F13" s="43"/>
      <c r="G13" s="43"/>
      <c r="H13" s="36"/>
      <c r="I13" s="21"/>
      <c r="J13" s="21"/>
      <c r="K13" s="21"/>
      <c r="L13" s="21"/>
      <c r="M13" s="21"/>
      <c r="N13" s="21"/>
      <c r="O13" s="22"/>
      <c r="P13" s="21"/>
      <c r="Q13" s="21"/>
      <c r="R13" s="21"/>
      <c r="S13" s="21"/>
      <c r="T13" s="21"/>
      <c r="U13" s="21"/>
      <c r="V13" s="22"/>
      <c r="W13" s="21"/>
      <c r="X13" s="21"/>
      <c r="Y13" s="21"/>
      <c r="Z13" s="21"/>
      <c r="AA13" s="23"/>
      <c r="AB13" s="23"/>
      <c r="AC13" s="22"/>
      <c r="AD13" s="21"/>
      <c r="AE13" s="21"/>
      <c r="AF13" s="21"/>
      <c r="AG13" s="21"/>
      <c r="AH13" s="23"/>
      <c r="AI13" s="23"/>
      <c r="AJ13" s="22"/>
      <c r="AK13" s="21"/>
      <c r="AL13" s="21"/>
      <c r="AM13" s="21"/>
      <c r="AN13" s="21"/>
      <c r="AO13" s="23"/>
      <c r="AP13" s="23"/>
      <c r="AQ13" s="22"/>
      <c r="AR13" s="21"/>
      <c r="AS13" s="21"/>
      <c r="AT13" s="21"/>
      <c r="AU13" s="21"/>
      <c r="AV13" s="23"/>
      <c r="AW13" s="23"/>
      <c r="AX13" s="2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</row>
    <row r="14" spans="1:150" ht="12.75">
      <c r="A14" s="16" t="s">
        <v>20</v>
      </c>
      <c r="B14" s="17">
        <v>18.125</v>
      </c>
      <c r="C14" s="17">
        <v>7.375</v>
      </c>
      <c r="D14" s="17">
        <v>15.875</v>
      </c>
      <c r="E14" s="18">
        <v>18627</v>
      </c>
      <c r="F14" s="17">
        <f>B14*E14</f>
        <v>337614.375</v>
      </c>
      <c r="G14" s="17">
        <f>C14*E14</f>
        <v>137374.125</v>
      </c>
      <c r="H14" s="19">
        <f>D14*E14</f>
        <v>295703.625</v>
      </c>
      <c r="I14" s="11">
        <v>10.5</v>
      </c>
      <c r="J14" s="30">
        <v>3.3125</v>
      </c>
      <c r="K14" s="11">
        <v>9.125</v>
      </c>
      <c r="L14" s="28">
        <v>13401</v>
      </c>
      <c r="M14" s="11">
        <f>I14*L14</f>
        <v>140710.5</v>
      </c>
      <c r="N14" s="30">
        <f>J14*L14</f>
        <v>44390.8125</v>
      </c>
      <c r="O14" s="19">
        <f>K14*L14</f>
        <v>122284.125</v>
      </c>
      <c r="P14" s="33">
        <v>8.94</v>
      </c>
      <c r="Q14" s="33">
        <v>8.94</v>
      </c>
      <c r="R14" s="34">
        <v>8.94</v>
      </c>
      <c r="S14" s="35">
        <v>11774</v>
      </c>
      <c r="T14" s="34">
        <f>P14*S14</f>
        <v>105259.56</v>
      </c>
      <c r="U14" s="34">
        <f>Q14*S14</f>
        <v>105259.56</v>
      </c>
      <c r="V14" s="36">
        <f>R14*S14</f>
        <v>105259.56</v>
      </c>
      <c r="W14" s="21"/>
      <c r="X14" s="21"/>
      <c r="Y14" s="21"/>
      <c r="Z14" s="21"/>
      <c r="AA14" s="23"/>
      <c r="AB14" s="23"/>
      <c r="AC14" s="22"/>
      <c r="AD14" s="21"/>
      <c r="AE14" s="21"/>
      <c r="AF14" s="21"/>
      <c r="AG14" s="21"/>
      <c r="AH14" s="23"/>
      <c r="AI14" s="23"/>
      <c r="AJ14" s="22"/>
      <c r="AK14" s="21"/>
      <c r="AL14" s="21"/>
      <c r="AM14" s="21"/>
      <c r="AN14" s="21"/>
      <c r="AO14" s="23"/>
      <c r="AP14" s="23"/>
      <c r="AQ14" s="22"/>
      <c r="AR14" s="21"/>
      <c r="AS14" s="21"/>
      <c r="AT14" s="21"/>
      <c r="AU14" s="21"/>
      <c r="AV14" s="23"/>
      <c r="AW14" s="23"/>
      <c r="AX14" s="2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</row>
    <row r="15" spans="1:150" ht="12.75">
      <c r="A15" s="24" t="s">
        <v>21</v>
      </c>
      <c r="B15" s="17"/>
      <c r="C15" s="17"/>
      <c r="D15" s="17"/>
      <c r="E15" s="18"/>
      <c r="F15" s="17"/>
      <c r="G15" s="17"/>
      <c r="H15" s="19"/>
      <c r="I15" s="11"/>
      <c r="J15" s="30"/>
      <c r="K15" s="11"/>
      <c r="L15" s="28"/>
      <c r="M15" s="11"/>
      <c r="N15" s="30"/>
      <c r="O15" s="19"/>
      <c r="P15" s="33"/>
      <c r="Q15" s="33"/>
      <c r="R15" s="34"/>
      <c r="S15" s="35"/>
      <c r="T15" s="34"/>
      <c r="U15" s="34"/>
      <c r="V15" s="36"/>
      <c r="W15" s="21"/>
      <c r="X15" s="21"/>
      <c r="Y15" s="21"/>
      <c r="Z15" s="21"/>
      <c r="AA15" s="23"/>
      <c r="AB15" s="23"/>
      <c r="AC15" s="22"/>
      <c r="AD15" s="21"/>
      <c r="AE15" s="21"/>
      <c r="AF15" s="21"/>
      <c r="AG15" s="21"/>
      <c r="AH15" s="23"/>
      <c r="AI15" s="23"/>
      <c r="AJ15" s="22"/>
      <c r="AK15" s="21"/>
      <c r="AL15" s="21"/>
      <c r="AM15" s="21"/>
      <c r="AN15" s="21"/>
      <c r="AO15" s="23"/>
      <c r="AP15" s="23"/>
      <c r="AQ15" s="22"/>
      <c r="AR15" s="21"/>
      <c r="AS15" s="21"/>
      <c r="AT15" s="21"/>
      <c r="AU15" s="21"/>
      <c r="AV15" s="23"/>
      <c r="AW15" s="23"/>
      <c r="AX15" s="2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</row>
    <row r="16" spans="1:150" ht="12.75">
      <c r="A16" s="16" t="s">
        <v>22</v>
      </c>
      <c r="B16" s="45">
        <v>65.4375</v>
      </c>
      <c r="C16" s="46">
        <v>5</v>
      </c>
      <c r="D16" s="27">
        <v>66.125</v>
      </c>
      <c r="E16" s="18">
        <v>34800</v>
      </c>
      <c r="F16" s="47">
        <f>D16*E16</f>
        <v>2301150</v>
      </c>
      <c r="G16" s="15">
        <f>C16*E16</f>
        <v>174000</v>
      </c>
      <c r="H16" s="19">
        <f>D16*E16</f>
        <v>2301150</v>
      </c>
      <c r="I16" s="11">
        <v>13.5</v>
      </c>
      <c r="J16" s="11">
        <v>4.375</v>
      </c>
      <c r="K16" s="11">
        <v>6.875</v>
      </c>
      <c r="L16" s="28">
        <v>26634</v>
      </c>
      <c r="M16" s="11">
        <f>I16*L16</f>
        <v>359559</v>
      </c>
      <c r="N16" s="11">
        <f>J16*L16</f>
        <v>116523.75</v>
      </c>
      <c r="O16" s="19">
        <f>K16*L16</f>
        <v>183108.75</v>
      </c>
      <c r="P16" s="21"/>
      <c r="Q16" s="21"/>
      <c r="R16" s="21"/>
      <c r="S16" s="21"/>
      <c r="T16" s="21"/>
      <c r="U16" s="21"/>
      <c r="V16" s="22"/>
      <c r="W16" s="21"/>
      <c r="X16" s="21"/>
      <c r="Y16" s="21"/>
      <c r="Z16" s="21"/>
      <c r="AA16" s="23"/>
      <c r="AB16" s="23"/>
      <c r="AC16" s="22"/>
      <c r="AD16" s="21"/>
      <c r="AE16" s="21"/>
      <c r="AF16" s="21"/>
      <c r="AG16" s="21"/>
      <c r="AH16" s="23"/>
      <c r="AI16" s="23"/>
      <c r="AJ16" s="22"/>
      <c r="AK16" s="21"/>
      <c r="AL16" s="21"/>
      <c r="AM16" s="21"/>
      <c r="AN16" s="21"/>
      <c r="AO16" s="23"/>
      <c r="AP16" s="23"/>
      <c r="AQ16" s="22"/>
      <c r="AR16" s="21"/>
      <c r="AS16" s="21"/>
      <c r="AT16" s="21"/>
      <c r="AU16" s="21"/>
      <c r="AV16" s="23"/>
      <c r="AW16" s="23"/>
      <c r="AX16" s="2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</row>
    <row r="17" spans="1:150" ht="12.75">
      <c r="A17" s="24" t="s">
        <v>23</v>
      </c>
      <c r="B17" s="45"/>
      <c r="C17" s="46"/>
      <c r="D17" s="27"/>
      <c r="E17" s="18"/>
      <c r="F17" s="47"/>
      <c r="G17" s="15"/>
      <c r="H17" s="19"/>
      <c r="I17" s="11"/>
      <c r="J17" s="11"/>
      <c r="K17" s="11"/>
      <c r="L17" s="28"/>
      <c r="M17" s="11"/>
      <c r="N17" s="11"/>
      <c r="O17" s="19"/>
      <c r="P17" s="21"/>
      <c r="Q17" s="21"/>
      <c r="R17" s="21"/>
      <c r="S17" s="21"/>
      <c r="T17" s="21"/>
      <c r="U17" s="21"/>
      <c r="V17" s="22"/>
      <c r="W17" s="21"/>
      <c r="X17" s="21"/>
      <c r="Y17" s="21"/>
      <c r="Z17" s="21"/>
      <c r="AA17" s="23"/>
      <c r="AB17" s="23"/>
      <c r="AC17" s="22"/>
      <c r="AD17" s="21"/>
      <c r="AE17" s="21"/>
      <c r="AF17" s="21"/>
      <c r="AG17" s="21"/>
      <c r="AH17" s="23"/>
      <c r="AI17" s="23"/>
      <c r="AJ17" s="22"/>
      <c r="AK17" s="21"/>
      <c r="AL17" s="21"/>
      <c r="AM17" s="21"/>
      <c r="AN17" s="21"/>
      <c r="AO17" s="23"/>
      <c r="AP17" s="23"/>
      <c r="AQ17" s="22"/>
      <c r="AR17" s="21"/>
      <c r="AS17" s="21"/>
      <c r="AT17" s="21"/>
      <c r="AU17" s="21"/>
      <c r="AV17" s="23"/>
      <c r="AW17" s="23"/>
      <c r="AX17" s="2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</row>
    <row r="18" spans="1:150" ht="12.75">
      <c r="A18" s="24" t="s">
        <v>24</v>
      </c>
      <c r="B18" s="45"/>
      <c r="C18" s="46"/>
      <c r="D18" s="27"/>
      <c r="E18" s="18"/>
      <c r="F18" s="47"/>
      <c r="G18" s="15"/>
      <c r="H18" s="19"/>
      <c r="I18" s="11"/>
      <c r="J18" s="11"/>
      <c r="K18" s="11"/>
      <c r="L18" s="28"/>
      <c r="M18" s="11"/>
      <c r="N18" s="11"/>
      <c r="O18" s="19"/>
      <c r="P18" s="21"/>
      <c r="Q18" s="21"/>
      <c r="R18" s="21"/>
      <c r="S18" s="21"/>
      <c r="T18" s="21"/>
      <c r="U18" s="21"/>
      <c r="V18" s="22"/>
      <c r="W18" s="21"/>
      <c r="X18" s="21"/>
      <c r="Y18" s="21"/>
      <c r="Z18" s="21"/>
      <c r="AA18" s="23"/>
      <c r="AB18" s="23"/>
      <c r="AC18" s="22"/>
      <c r="AD18" s="21"/>
      <c r="AE18" s="21"/>
      <c r="AF18" s="21"/>
      <c r="AG18" s="21"/>
      <c r="AH18" s="23"/>
      <c r="AI18" s="23"/>
      <c r="AJ18" s="22"/>
      <c r="AK18" s="21"/>
      <c r="AL18" s="21"/>
      <c r="AM18" s="21"/>
      <c r="AN18" s="21"/>
      <c r="AO18" s="23"/>
      <c r="AP18" s="23"/>
      <c r="AQ18" s="22"/>
      <c r="AR18" s="21"/>
      <c r="AS18" s="21"/>
      <c r="AT18" s="21"/>
      <c r="AU18" s="21"/>
      <c r="AV18" s="23"/>
      <c r="AW18" s="23"/>
      <c r="AX18" s="2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</row>
    <row r="19" spans="1:150" ht="12.75">
      <c r="A19" s="24" t="s">
        <v>25</v>
      </c>
      <c r="B19" s="45"/>
      <c r="C19" s="46"/>
      <c r="D19" s="27"/>
      <c r="E19" s="18"/>
      <c r="F19" s="47"/>
      <c r="G19" s="15"/>
      <c r="H19" s="19"/>
      <c r="I19" s="11"/>
      <c r="J19" s="11"/>
      <c r="K19" s="11"/>
      <c r="L19" s="28"/>
      <c r="M19" s="11"/>
      <c r="N19" s="11"/>
      <c r="O19" s="19"/>
      <c r="P19" s="21"/>
      <c r="Q19" s="21"/>
      <c r="R19" s="21"/>
      <c r="S19" s="21"/>
      <c r="T19" s="21"/>
      <c r="U19" s="21"/>
      <c r="V19" s="22"/>
      <c r="W19" s="21"/>
      <c r="X19" s="21"/>
      <c r="Y19" s="21"/>
      <c r="Z19" s="21"/>
      <c r="AA19" s="23"/>
      <c r="AB19" s="23"/>
      <c r="AC19" s="22"/>
      <c r="AD19" s="21"/>
      <c r="AE19" s="21"/>
      <c r="AF19" s="21"/>
      <c r="AG19" s="21"/>
      <c r="AH19" s="23"/>
      <c r="AI19" s="23"/>
      <c r="AJ19" s="22"/>
      <c r="AK19" s="21"/>
      <c r="AL19" s="21"/>
      <c r="AM19" s="21"/>
      <c r="AN19" s="21"/>
      <c r="AO19" s="23"/>
      <c r="AP19" s="23"/>
      <c r="AQ19" s="22"/>
      <c r="AR19" s="21"/>
      <c r="AS19" s="21"/>
      <c r="AT19" s="21"/>
      <c r="AU19" s="21"/>
      <c r="AV19" s="23"/>
      <c r="AW19" s="23"/>
      <c r="AX19" s="2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</row>
    <row r="20" spans="1:150" ht="12.75">
      <c r="A20" s="24" t="s">
        <v>26</v>
      </c>
      <c r="B20" s="45"/>
      <c r="C20" s="46"/>
      <c r="D20" s="27"/>
      <c r="E20" s="18"/>
      <c r="F20" s="47"/>
      <c r="G20" s="15"/>
      <c r="H20" s="19"/>
      <c r="I20" s="11"/>
      <c r="J20" s="11"/>
      <c r="K20" s="11"/>
      <c r="L20" s="28"/>
      <c r="M20" s="11"/>
      <c r="N20" s="11"/>
      <c r="O20" s="19"/>
      <c r="P20" s="21"/>
      <c r="Q20" s="21"/>
      <c r="R20" s="21"/>
      <c r="S20" s="21"/>
      <c r="T20" s="21"/>
      <c r="U20" s="21"/>
      <c r="V20" s="22"/>
      <c r="W20" s="21"/>
      <c r="X20" s="21"/>
      <c r="Y20" s="21"/>
      <c r="Z20" s="21"/>
      <c r="AA20" s="23"/>
      <c r="AB20" s="23"/>
      <c r="AC20" s="22"/>
      <c r="AD20" s="21"/>
      <c r="AE20" s="21"/>
      <c r="AF20" s="21"/>
      <c r="AG20" s="21"/>
      <c r="AH20" s="23"/>
      <c r="AI20" s="23"/>
      <c r="AJ20" s="22"/>
      <c r="AK20" s="21"/>
      <c r="AL20" s="21"/>
      <c r="AM20" s="21"/>
      <c r="AN20" s="21"/>
      <c r="AO20" s="23"/>
      <c r="AP20" s="23"/>
      <c r="AQ20" s="22"/>
      <c r="AR20" s="21"/>
      <c r="AS20" s="21"/>
      <c r="AT20" s="21"/>
      <c r="AU20" s="21"/>
      <c r="AV20" s="23"/>
      <c r="AW20" s="23"/>
      <c r="AX20" s="2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</row>
    <row r="21" spans="1:150" ht="12.75">
      <c r="A21" s="24" t="s">
        <v>27</v>
      </c>
      <c r="B21" s="45"/>
      <c r="C21" s="46"/>
      <c r="D21" s="27"/>
      <c r="E21" s="18"/>
      <c r="F21" s="47"/>
      <c r="G21" s="15"/>
      <c r="H21" s="19"/>
      <c r="I21" s="11"/>
      <c r="J21" s="11"/>
      <c r="K21" s="11"/>
      <c r="L21" s="28"/>
      <c r="M21" s="11"/>
      <c r="N21" s="11"/>
      <c r="O21" s="19"/>
      <c r="P21" s="21"/>
      <c r="Q21" s="21"/>
      <c r="R21" s="21"/>
      <c r="S21" s="21"/>
      <c r="T21" s="21"/>
      <c r="U21" s="21"/>
      <c r="V21" s="22"/>
      <c r="W21" s="21"/>
      <c r="X21" s="21"/>
      <c r="Y21" s="21"/>
      <c r="Z21" s="21"/>
      <c r="AA21" s="23"/>
      <c r="AB21" s="23"/>
      <c r="AC21" s="22"/>
      <c r="AD21" s="21"/>
      <c r="AE21" s="21"/>
      <c r="AF21" s="21"/>
      <c r="AG21" s="21"/>
      <c r="AH21" s="23"/>
      <c r="AI21" s="23"/>
      <c r="AJ21" s="22"/>
      <c r="AK21" s="21"/>
      <c r="AL21" s="21"/>
      <c r="AM21" s="21"/>
      <c r="AN21" s="21"/>
      <c r="AO21" s="23"/>
      <c r="AP21" s="23"/>
      <c r="AQ21" s="22"/>
      <c r="AR21" s="21"/>
      <c r="AS21" s="21"/>
      <c r="AT21" s="21"/>
      <c r="AU21" s="21"/>
      <c r="AV21" s="23"/>
      <c r="AW21" s="23"/>
      <c r="AX21" s="2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</row>
    <row r="22" spans="1:150" ht="12.75">
      <c r="A22" s="24" t="s">
        <v>28</v>
      </c>
      <c r="B22" s="45"/>
      <c r="C22" s="46"/>
      <c r="D22" s="27"/>
      <c r="E22" s="18"/>
      <c r="F22" s="47"/>
      <c r="G22" s="15"/>
      <c r="H22" s="19"/>
      <c r="I22" s="11"/>
      <c r="J22" s="11"/>
      <c r="K22" s="11"/>
      <c r="L22" s="28"/>
      <c r="M22" s="11"/>
      <c r="N22" s="11"/>
      <c r="O22" s="19"/>
      <c r="P22" s="21"/>
      <c r="Q22" s="21"/>
      <c r="R22" s="21"/>
      <c r="S22" s="21"/>
      <c r="T22" s="21"/>
      <c r="U22" s="21"/>
      <c r="V22" s="22"/>
      <c r="W22" s="21"/>
      <c r="X22" s="21"/>
      <c r="Y22" s="21"/>
      <c r="Z22" s="21"/>
      <c r="AA22" s="23"/>
      <c r="AB22" s="23"/>
      <c r="AC22" s="22"/>
      <c r="AD22" s="21"/>
      <c r="AE22" s="21"/>
      <c r="AF22" s="21"/>
      <c r="AG22" s="21"/>
      <c r="AH22" s="23"/>
      <c r="AI22" s="23"/>
      <c r="AJ22" s="22"/>
      <c r="AK22" s="21"/>
      <c r="AL22" s="21"/>
      <c r="AM22" s="21"/>
      <c r="AN22" s="21"/>
      <c r="AO22" s="23"/>
      <c r="AP22" s="23"/>
      <c r="AQ22" s="22"/>
      <c r="AR22" s="21"/>
      <c r="AS22" s="21"/>
      <c r="AT22" s="21"/>
      <c r="AU22" s="21"/>
      <c r="AV22" s="23"/>
      <c r="AW22" s="23"/>
      <c r="AX22" s="2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</row>
    <row r="23" spans="1:150" ht="12.75">
      <c r="A23" s="16" t="s">
        <v>29</v>
      </c>
      <c r="B23" s="17">
        <v>31.125</v>
      </c>
      <c r="C23" s="17">
        <v>3.375</v>
      </c>
      <c r="D23" s="17">
        <v>24.625</v>
      </c>
      <c r="E23" s="48">
        <v>20005.688</v>
      </c>
      <c r="F23" s="29">
        <f>B23*E23</f>
        <v>622677.039</v>
      </c>
      <c r="G23" s="17">
        <f>C23*E23</f>
        <v>67519.197</v>
      </c>
      <c r="H23" s="19">
        <f>D23*E23</f>
        <v>492640.067</v>
      </c>
      <c r="I23" s="11">
        <v>10.625</v>
      </c>
      <c r="J23" s="11">
        <v>2.875</v>
      </c>
      <c r="K23" s="11">
        <v>6.75</v>
      </c>
      <c r="L23" s="20">
        <v>19651.756</v>
      </c>
      <c r="M23" s="11">
        <f>I23*L23</f>
        <v>208799.9075</v>
      </c>
      <c r="N23" s="11">
        <f>J23*L23</f>
        <v>56498.798500000004</v>
      </c>
      <c r="O23" s="19">
        <f>K23*L23</f>
        <v>132649.353</v>
      </c>
      <c r="P23" s="12">
        <v>9</v>
      </c>
      <c r="Q23" s="12">
        <v>7</v>
      </c>
      <c r="R23" s="11">
        <v>7.875</v>
      </c>
      <c r="S23" s="28">
        <v>13899</v>
      </c>
      <c r="T23" s="12">
        <f>P23*S23</f>
        <v>125091</v>
      </c>
      <c r="U23" s="12">
        <f>Q23*S23</f>
        <v>97293</v>
      </c>
      <c r="V23" s="19">
        <f>R23*S23</f>
        <v>109454.625</v>
      </c>
      <c r="W23" s="21"/>
      <c r="X23" s="21"/>
      <c r="Y23" s="21"/>
      <c r="Z23" s="21"/>
      <c r="AA23" s="23"/>
      <c r="AB23" s="23"/>
      <c r="AC23" s="22"/>
      <c r="AD23" s="21"/>
      <c r="AE23" s="21"/>
      <c r="AF23" s="21"/>
      <c r="AG23" s="21"/>
      <c r="AH23" s="23"/>
      <c r="AI23" s="23"/>
      <c r="AJ23" s="22"/>
      <c r="AK23" s="21"/>
      <c r="AL23" s="21"/>
      <c r="AM23" s="21"/>
      <c r="AN23" s="21"/>
      <c r="AO23" s="23"/>
      <c r="AP23" s="23"/>
      <c r="AQ23" s="22"/>
      <c r="AR23" s="21"/>
      <c r="AS23" s="21"/>
      <c r="AT23" s="21"/>
      <c r="AU23" s="21"/>
      <c r="AV23" s="23"/>
      <c r="AW23" s="23"/>
      <c r="AX23" s="2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</row>
    <row r="24" spans="1:150" ht="12.75">
      <c r="A24" s="24" t="s">
        <v>30</v>
      </c>
      <c r="B24" s="17"/>
      <c r="C24" s="17"/>
      <c r="D24" s="17"/>
      <c r="E24" s="48"/>
      <c r="F24" s="29"/>
      <c r="G24" s="17"/>
      <c r="H24" s="17"/>
      <c r="I24" s="11"/>
      <c r="J24" s="11"/>
      <c r="K24" s="11"/>
      <c r="L24" s="20"/>
      <c r="M24" s="11"/>
      <c r="N24" s="11"/>
      <c r="O24" s="19"/>
      <c r="P24" s="12"/>
      <c r="Q24" s="12"/>
      <c r="R24" s="11"/>
      <c r="S24" s="28"/>
      <c r="T24" s="12"/>
      <c r="U24" s="12"/>
      <c r="V24" s="19"/>
      <c r="W24" s="21"/>
      <c r="X24" s="21"/>
      <c r="Y24" s="21"/>
      <c r="Z24" s="21"/>
      <c r="AA24" s="23"/>
      <c r="AB24" s="23"/>
      <c r="AC24" s="22"/>
      <c r="AD24" s="21"/>
      <c r="AE24" s="21"/>
      <c r="AF24" s="21"/>
      <c r="AG24" s="21"/>
      <c r="AH24" s="23"/>
      <c r="AI24" s="23"/>
      <c r="AJ24" s="22"/>
      <c r="AK24" s="21"/>
      <c r="AL24" s="21"/>
      <c r="AM24" s="21"/>
      <c r="AN24" s="21"/>
      <c r="AO24" s="23"/>
      <c r="AP24" s="23"/>
      <c r="AQ24" s="22"/>
      <c r="AR24" s="21"/>
      <c r="AS24" s="21"/>
      <c r="AT24" s="21"/>
      <c r="AU24" s="21"/>
      <c r="AV24" s="23"/>
      <c r="AW24" s="23"/>
      <c r="AX24" s="2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</row>
    <row r="25" spans="1:150" ht="12.75">
      <c r="A25" s="16" t="s">
        <v>31</v>
      </c>
      <c r="B25" s="43">
        <v>20</v>
      </c>
      <c r="C25" s="49">
        <v>2.46875</v>
      </c>
      <c r="D25" s="49">
        <v>13.36111111111111</v>
      </c>
      <c r="E25" s="50">
        <v>19516</v>
      </c>
      <c r="F25" s="51">
        <f>B25*E25</f>
        <v>390320</v>
      </c>
      <c r="G25" s="49">
        <f>C25*E25</f>
        <v>48180.125</v>
      </c>
      <c r="H25" s="49">
        <f>D25*E25</f>
        <v>260755.44444444444</v>
      </c>
      <c r="I25" s="52">
        <v>9.5</v>
      </c>
      <c r="J25" s="52">
        <v>1.75</v>
      </c>
      <c r="K25" s="52">
        <v>2.5</v>
      </c>
      <c r="L25" s="53">
        <v>18312.589</v>
      </c>
      <c r="M25" s="52">
        <f>I25*L25</f>
        <v>173969.5955</v>
      </c>
      <c r="N25" s="52">
        <f>J25*L25</f>
        <v>32047.030749999998</v>
      </c>
      <c r="O25" s="54">
        <f>K25*L25</f>
        <v>45781.4725</v>
      </c>
      <c r="P25" s="52">
        <v>12.125</v>
      </c>
      <c r="Q25" s="52">
        <v>5.875</v>
      </c>
      <c r="R25" s="52">
        <v>6.375</v>
      </c>
      <c r="S25" s="53">
        <v>17782.929</v>
      </c>
      <c r="T25" s="52">
        <f>P25*S25</f>
        <v>215618.014125</v>
      </c>
      <c r="U25" s="52">
        <f>Q25*S25</f>
        <v>104474.70787500001</v>
      </c>
      <c r="V25" s="54">
        <f>R25*S25</f>
        <v>113366.172375</v>
      </c>
      <c r="W25" s="34">
        <v>15</v>
      </c>
      <c r="X25" s="34">
        <v>6</v>
      </c>
      <c r="Y25" s="52">
        <v>10.75</v>
      </c>
      <c r="Z25" s="53">
        <v>17460.966</v>
      </c>
      <c r="AA25" s="43">
        <f>W25*Z25</f>
        <v>261914.49</v>
      </c>
      <c r="AB25" s="43">
        <f>X25*Z25</f>
        <v>104765.796</v>
      </c>
      <c r="AC25" s="54">
        <f>Y25*Z25</f>
        <v>187705.38450000001</v>
      </c>
      <c r="AD25" s="52">
        <v>10.5</v>
      </c>
      <c r="AE25" s="52">
        <v>1.5</v>
      </c>
      <c r="AF25" s="52">
        <v>9.25</v>
      </c>
      <c r="AG25" s="35">
        <v>13534</v>
      </c>
      <c r="AH25" s="55">
        <f>AD25*AG25</f>
        <v>142107</v>
      </c>
      <c r="AI25" s="55">
        <f>AE25*AG25</f>
        <v>20301</v>
      </c>
      <c r="AJ25" s="54">
        <f>AF25*AG25</f>
        <v>125189.5</v>
      </c>
      <c r="AK25" s="52">
        <v>5.125</v>
      </c>
      <c r="AL25" s="52">
        <v>1.5</v>
      </c>
      <c r="AM25" s="52">
        <v>1.5</v>
      </c>
      <c r="AN25" s="35">
        <v>11799</v>
      </c>
      <c r="AO25" s="55">
        <f>AK25*AN25</f>
        <v>60469.875</v>
      </c>
      <c r="AP25" s="55">
        <f>AL25*AN25</f>
        <v>17698.5</v>
      </c>
      <c r="AQ25" s="54">
        <f>AM25*AN25</f>
        <v>17698.5</v>
      </c>
      <c r="AR25" s="34"/>
      <c r="AS25" s="34"/>
      <c r="AT25" s="34">
        <v>3.75</v>
      </c>
      <c r="AU25" s="34"/>
      <c r="AV25" s="43"/>
      <c r="AW25" s="43"/>
      <c r="AX25" s="36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</row>
    <row r="26" spans="1:150" ht="12.75">
      <c r="A26" s="24" t="s">
        <v>32</v>
      </c>
      <c r="B26" s="43"/>
      <c r="C26" s="49"/>
      <c r="D26" s="49"/>
      <c r="E26" s="50"/>
      <c r="F26" s="51"/>
      <c r="G26" s="49"/>
      <c r="H26" s="49"/>
      <c r="I26" s="52"/>
      <c r="J26" s="52"/>
      <c r="K26" s="52"/>
      <c r="L26" s="53"/>
      <c r="M26" s="52"/>
      <c r="N26" s="52"/>
      <c r="O26" s="54"/>
      <c r="P26" s="52"/>
      <c r="Q26" s="52"/>
      <c r="R26" s="52"/>
      <c r="S26" s="53"/>
      <c r="T26" s="52"/>
      <c r="U26" s="52"/>
      <c r="V26" s="54"/>
      <c r="W26" s="34"/>
      <c r="X26" s="34"/>
      <c r="Y26" s="52"/>
      <c r="Z26" s="53"/>
      <c r="AA26" s="43"/>
      <c r="AB26" s="43"/>
      <c r="AC26" s="54"/>
      <c r="AD26" s="52"/>
      <c r="AE26" s="52"/>
      <c r="AF26" s="52"/>
      <c r="AG26" s="35"/>
      <c r="AH26" s="55"/>
      <c r="AI26" s="55"/>
      <c r="AJ26" s="54"/>
      <c r="AK26" s="52"/>
      <c r="AL26" s="52"/>
      <c r="AM26" s="52"/>
      <c r="AN26" s="35"/>
      <c r="AO26" s="55"/>
      <c r="AP26" s="55"/>
      <c r="AQ26" s="54"/>
      <c r="AR26" s="34"/>
      <c r="AS26" s="34"/>
      <c r="AT26" s="34"/>
      <c r="AU26" s="34"/>
      <c r="AV26" s="43"/>
      <c r="AW26" s="43"/>
      <c r="AX26" s="36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</row>
    <row r="27" spans="1:150" s="93" customFormat="1" ht="12.75">
      <c r="A27" s="95" t="s">
        <v>112</v>
      </c>
      <c r="B27" s="96"/>
      <c r="C27" s="97"/>
      <c r="D27" s="97"/>
      <c r="E27" s="98"/>
      <c r="F27" s="99"/>
      <c r="G27" s="97"/>
      <c r="H27" s="97"/>
      <c r="I27" s="100"/>
      <c r="J27" s="100"/>
      <c r="K27" s="100"/>
      <c r="L27" s="101"/>
      <c r="M27" s="100"/>
      <c r="N27" s="100"/>
      <c r="O27" s="102"/>
      <c r="P27" s="100"/>
      <c r="Q27" s="100"/>
      <c r="R27" s="100"/>
      <c r="S27" s="101"/>
      <c r="T27" s="100"/>
      <c r="U27" s="100"/>
      <c r="V27" s="102"/>
      <c r="W27" s="94"/>
      <c r="X27" s="94"/>
      <c r="Y27" s="100"/>
      <c r="Z27" s="101"/>
      <c r="AA27" s="96"/>
      <c r="AB27" s="96"/>
      <c r="AC27" s="102"/>
      <c r="AD27" s="100"/>
      <c r="AE27" s="100"/>
      <c r="AF27" s="100"/>
      <c r="AG27" s="103"/>
      <c r="AH27" s="104"/>
      <c r="AI27" s="104"/>
      <c r="AJ27" s="102"/>
      <c r="AK27" s="100"/>
      <c r="AL27" s="100"/>
      <c r="AM27" s="100"/>
      <c r="AN27" s="103"/>
      <c r="AO27" s="104"/>
      <c r="AP27" s="104"/>
      <c r="AQ27" s="102"/>
      <c r="AR27" s="94"/>
      <c r="AS27" s="94"/>
      <c r="AT27" s="94"/>
      <c r="AU27" s="94"/>
      <c r="AV27" s="96"/>
      <c r="AW27" s="96"/>
      <c r="AX27" s="105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</row>
    <row r="28" spans="1:150" s="106" customFormat="1" ht="12.75">
      <c r="A28" s="68" t="s">
        <v>33</v>
      </c>
      <c r="B28" s="43"/>
      <c r="C28" s="49"/>
      <c r="D28" s="49"/>
      <c r="E28" s="50"/>
      <c r="F28" s="51"/>
      <c r="G28" s="49"/>
      <c r="H28" s="49"/>
      <c r="I28" s="52"/>
      <c r="J28" s="52"/>
      <c r="K28" s="52"/>
      <c r="L28" s="53"/>
      <c r="M28" s="52"/>
      <c r="N28" s="52"/>
      <c r="O28" s="54"/>
      <c r="P28" s="52"/>
      <c r="Q28" s="52"/>
      <c r="R28" s="52"/>
      <c r="S28" s="53"/>
      <c r="T28" s="52"/>
      <c r="U28" s="52"/>
      <c r="V28" s="54"/>
      <c r="W28" s="34"/>
      <c r="X28" s="34"/>
      <c r="Y28" s="52"/>
      <c r="Z28" s="53"/>
      <c r="AA28" s="43"/>
      <c r="AB28" s="43"/>
      <c r="AC28" s="54"/>
      <c r="AD28" s="52"/>
      <c r="AE28" s="52"/>
      <c r="AF28" s="52"/>
      <c r="AG28" s="35"/>
      <c r="AH28" s="55"/>
      <c r="AI28" s="55"/>
      <c r="AJ28" s="54"/>
      <c r="AK28" s="52"/>
      <c r="AL28" s="52"/>
      <c r="AM28" s="52"/>
      <c r="AN28" s="35"/>
      <c r="AO28" s="55"/>
      <c r="AP28" s="55"/>
      <c r="AQ28" s="54"/>
      <c r="AR28" s="34"/>
      <c r="AS28" s="34"/>
      <c r="AT28" s="34"/>
      <c r="AU28" s="34"/>
      <c r="AV28" s="43"/>
      <c r="AW28" s="43"/>
      <c r="AX28" s="36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</row>
    <row r="29" spans="1:150" ht="12.75">
      <c r="A29" s="16" t="s">
        <v>34</v>
      </c>
      <c r="B29" s="15">
        <v>29</v>
      </c>
      <c r="C29" s="17">
        <v>7.875</v>
      </c>
      <c r="D29" s="17">
        <v>17.75</v>
      </c>
      <c r="E29" s="18">
        <v>22439</v>
      </c>
      <c r="F29" s="56">
        <f>B29*E29</f>
        <v>650731</v>
      </c>
      <c r="G29" s="17">
        <f>C29*E29</f>
        <v>176707.125</v>
      </c>
      <c r="H29" s="19">
        <f>D29*E29</f>
        <v>398292.25</v>
      </c>
      <c r="I29" s="12">
        <v>38</v>
      </c>
      <c r="J29" s="11">
        <v>17.625</v>
      </c>
      <c r="K29" s="11">
        <v>26.75</v>
      </c>
      <c r="L29" s="28">
        <v>22259</v>
      </c>
      <c r="M29" s="12">
        <f>I29*L29</f>
        <v>845842</v>
      </c>
      <c r="N29" s="11">
        <f>J29*L29</f>
        <v>392314.875</v>
      </c>
      <c r="O29" s="19">
        <f>K29*L29</f>
        <v>595428.25</v>
      </c>
      <c r="P29" s="11">
        <v>25.375</v>
      </c>
      <c r="Q29" s="11">
        <v>13.25</v>
      </c>
      <c r="R29" s="12">
        <v>20</v>
      </c>
      <c r="S29" s="57">
        <v>21567</v>
      </c>
      <c r="T29" s="11">
        <f>P29*S29</f>
        <v>547262.625</v>
      </c>
      <c r="U29" s="11">
        <f>Q29*S29</f>
        <v>285762.75</v>
      </c>
      <c r="V29" s="14">
        <f>R29*S29</f>
        <v>431340</v>
      </c>
      <c r="W29" s="11">
        <v>21.5</v>
      </c>
      <c r="X29" s="11">
        <v>15.25</v>
      </c>
      <c r="Y29" s="11">
        <v>15.75</v>
      </c>
      <c r="Z29" s="28">
        <v>20310</v>
      </c>
      <c r="AA29" s="17">
        <f>W29*Z29</f>
        <v>436665</v>
      </c>
      <c r="AB29" s="17">
        <f>X29*Z29</f>
        <v>309727.5</v>
      </c>
      <c r="AC29" s="19">
        <f>Y29*Z29</f>
        <v>319882.5</v>
      </c>
      <c r="AD29" s="21"/>
      <c r="AE29" s="21"/>
      <c r="AF29" s="21"/>
      <c r="AG29" s="21"/>
      <c r="AH29" s="23"/>
      <c r="AI29" s="23"/>
      <c r="AJ29" s="22"/>
      <c r="AK29" s="21"/>
      <c r="AL29" s="21"/>
      <c r="AM29" s="21"/>
      <c r="AN29" s="21"/>
      <c r="AO29" s="23"/>
      <c r="AP29" s="23"/>
      <c r="AQ29" s="22"/>
      <c r="AR29" s="21"/>
      <c r="AS29" s="21"/>
      <c r="AT29" s="21"/>
      <c r="AU29" s="21"/>
      <c r="AV29" s="23"/>
      <c r="AW29" s="23"/>
      <c r="AX29" s="2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</row>
    <row r="30" spans="1:150" ht="12.75">
      <c r="A30" s="38" t="s">
        <v>35</v>
      </c>
      <c r="B30" s="58">
        <v>155</v>
      </c>
      <c r="C30" s="59">
        <v>28.75</v>
      </c>
      <c r="D30" s="60">
        <v>159.5625</v>
      </c>
      <c r="E30" s="50">
        <v>46657.128</v>
      </c>
      <c r="F30" s="61">
        <f>D30*E30</f>
        <v>7444727.9865</v>
      </c>
      <c r="G30" s="55">
        <f>C30*E30</f>
        <v>1341392.43</v>
      </c>
      <c r="H30" s="62">
        <f>D30*E30</f>
        <v>7444727.9865</v>
      </c>
      <c r="I30" s="52">
        <v>45.875</v>
      </c>
      <c r="J30" s="52">
        <v>22.75</v>
      </c>
      <c r="K30" s="52">
        <v>33.875</v>
      </c>
      <c r="L30" s="53">
        <v>45494.376</v>
      </c>
      <c r="M30" s="52">
        <f>I30*L30</f>
        <v>2087054.4989999998</v>
      </c>
      <c r="N30" s="52">
        <f>J30*L30</f>
        <v>1034997.0539999999</v>
      </c>
      <c r="O30" s="54">
        <f>K30*L30</f>
        <v>1541121.987</v>
      </c>
      <c r="P30" s="34">
        <v>49</v>
      </c>
      <c r="Q30" s="34">
        <v>30</v>
      </c>
      <c r="R30" s="52">
        <v>40.75</v>
      </c>
      <c r="S30" s="53">
        <v>44627.008</v>
      </c>
      <c r="T30" s="34">
        <f>P30*S30</f>
        <v>2186723.392</v>
      </c>
      <c r="U30" s="52">
        <f>Q30*S30</f>
        <v>1338810.24</v>
      </c>
      <c r="V30" s="52">
        <f>S30*R30</f>
        <v>1818550.5760000001</v>
      </c>
      <c r="W30" s="52">
        <v>49.75</v>
      </c>
      <c r="X30" s="52">
        <v>24.75</v>
      </c>
      <c r="Y30" s="34">
        <v>39</v>
      </c>
      <c r="Z30" s="53">
        <v>37568.764</v>
      </c>
      <c r="AA30" s="55">
        <f>W30*Z30</f>
        <v>1869046.009</v>
      </c>
      <c r="AB30" s="55">
        <f>X30*Z30</f>
        <v>929826.9090000001</v>
      </c>
      <c r="AC30" s="36">
        <f>Y30*Z30</f>
        <v>1465181.796</v>
      </c>
      <c r="AD30" s="52">
        <v>33.75</v>
      </c>
      <c r="AE30" s="52">
        <v>12.25</v>
      </c>
      <c r="AF30" s="52">
        <v>33.75</v>
      </c>
      <c r="AG30" s="53">
        <v>18231.931</v>
      </c>
      <c r="AH30" s="55">
        <f>AD30*AG30</f>
        <v>615327.67125</v>
      </c>
      <c r="AI30" s="55">
        <f>AE30*AG30</f>
        <v>223341.15475000002</v>
      </c>
      <c r="AJ30" s="54">
        <f>AF30*AG30</f>
        <v>615327.67125</v>
      </c>
      <c r="AK30" s="52">
        <v>20.75</v>
      </c>
      <c r="AL30" s="34">
        <v>14</v>
      </c>
      <c r="AM30" s="52">
        <v>14.5</v>
      </c>
      <c r="AN30" s="53">
        <v>14846.009</v>
      </c>
      <c r="AO30" s="55">
        <f>AK30*AN30</f>
        <v>308054.68675</v>
      </c>
      <c r="AP30" s="55">
        <f>AL30*AN30</f>
        <v>207844.126</v>
      </c>
      <c r="AQ30" s="54">
        <f>AM30*AN30</f>
        <v>215267.1305</v>
      </c>
      <c r="AR30" s="52">
        <v>27.75</v>
      </c>
      <c r="AS30" s="52">
        <v>14.5</v>
      </c>
      <c r="AT30" s="34">
        <v>18</v>
      </c>
      <c r="AU30" s="34"/>
      <c r="AV30" s="43"/>
      <c r="AW30" s="43"/>
      <c r="AX30" s="36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</row>
    <row r="31" spans="1:150" ht="12.75">
      <c r="A31" s="16" t="s">
        <v>36</v>
      </c>
      <c r="B31" s="15">
        <v>20</v>
      </c>
      <c r="C31" s="17">
        <v>2.5</v>
      </c>
      <c r="D31" s="17">
        <v>17.625</v>
      </c>
      <c r="E31" s="18">
        <v>13083</v>
      </c>
      <c r="F31" s="15">
        <f>B31*E31</f>
        <v>261660</v>
      </c>
      <c r="G31" s="17">
        <f>C31*E31</f>
        <v>32707.5</v>
      </c>
      <c r="H31" s="19">
        <f>D31*D33</f>
        <v>1083.4479166666667</v>
      </c>
      <c r="I31" s="11">
        <v>15.25</v>
      </c>
      <c r="J31" s="12">
        <v>4</v>
      </c>
      <c r="K31" s="11">
        <v>4.833333333333333</v>
      </c>
      <c r="L31" s="28">
        <v>12931</v>
      </c>
      <c r="M31" s="11">
        <f>I31*L31</f>
        <v>197197.75</v>
      </c>
      <c r="N31" s="12">
        <f>J31*L31</f>
        <v>51724</v>
      </c>
      <c r="O31" s="19">
        <f>K31*L31</f>
        <v>62499.83333333333</v>
      </c>
      <c r="P31" s="11">
        <v>21.625</v>
      </c>
      <c r="Q31" s="11">
        <v>8.25</v>
      </c>
      <c r="R31" s="30">
        <v>8.5625</v>
      </c>
      <c r="S31" s="28">
        <v>12734</v>
      </c>
      <c r="T31" s="11">
        <f>P31*S31</f>
        <v>275372.75</v>
      </c>
      <c r="U31" s="11">
        <f>Q31*S31</f>
        <v>105055.5</v>
      </c>
      <c r="V31" s="31">
        <f>R31*S31</f>
        <v>109034.875</v>
      </c>
      <c r="W31" s="21"/>
      <c r="X31" s="21"/>
      <c r="Y31" s="21"/>
      <c r="Z31" s="21"/>
      <c r="AA31" s="23"/>
      <c r="AB31" s="23"/>
      <c r="AC31" s="22"/>
      <c r="AD31" s="21"/>
      <c r="AE31" s="21"/>
      <c r="AF31" s="21"/>
      <c r="AG31" s="21"/>
      <c r="AH31" s="23"/>
      <c r="AI31" s="23"/>
      <c r="AJ31" s="22"/>
      <c r="AK31" s="21"/>
      <c r="AL31" s="21"/>
      <c r="AM31" s="21"/>
      <c r="AN31" s="21"/>
      <c r="AO31" s="23"/>
      <c r="AP31" s="23"/>
      <c r="AQ31" s="22"/>
      <c r="AR31" s="21"/>
      <c r="AS31" s="21"/>
      <c r="AT31" s="21"/>
      <c r="AU31" s="21"/>
      <c r="AV31" s="23"/>
      <c r="AW31" s="23"/>
      <c r="AX31" s="2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</row>
    <row r="32" spans="1:150" ht="12.75">
      <c r="A32" s="24" t="s">
        <v>37</v>
      </c>
      <c r="B32" s="15"/>
      <c r="C32" s="17"/>
      <c r="D32" s="17"/>
      <c r="E32" s="18"/>
      <c r="F32" s="15"/>
      <c r="G32" s="17"/>
      <c r="H32" s="19"/>
      <c r="I32" s="11"/>
      <c r="J32" s="12"/>
      <c r="K32" s="11"/>
      <c r="L32" s="28"/>
      <c r="M32" s="11"/>
      <c r="N32" s="12"/>
      <c r="O32" s="19"/>
      <c r="P32" s="11"/>
      <c r="Q32" s="11"/>
      <c r="R32" s="30"/>
      <c r="S32" s="28"/>
      <c r="T32" s="11"/>
      <c r="U32" s="11"/>
      <c r="V32" s="31"/>
      <c r="W32" s="21"/>
      <c r="X32" s="21"/>
      <c r="Y32" s="21"/>
      <c r="Z32" s="21"/>
      <c r="AA32" s="23"/>
      <c r="AB32" s="23"/>
      <c r="AC32" s="22"/>
      <c r="AD32" s="21"/>
      <c r="AE32" s="21"/>
      <c r="AF32" s="21"/>
      <c r="AG32" s="21"/>
      <c r="AH32" s="23"/>
      <c r="AI32" s="23"/>
      <c r="AJ32" s="22"/>
      <c r="AK32" s="21"/>
      <c r="AL32" s="21"/>
      <c r="AM32" s="21"/>
      <c r="AN32" s="21"/>
      <c r="AO32" s="23"/>
      <c r="AP32" s="23"/>
      <c r="AQ32" s="22"/>
      <c r="AR32" s="21"/>
      <c r="AS32" s="21"/>
      <c r="AT32" s="21"/>
      <c r="AU32" s="21"/>
      <c r="AV32" s="23"/>
      <c r="AW32" s="23"/>
      <c r="AX32" s="2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</row>
    <row r="33" spans="1:150" s="139" customFormat="1" ht="12.75">
      <c r="A33" s="121" t="s">
        <v>38</v>
      </c>
      <c r="B33" s="122">
        <v>73.125</v>
      </c>
      <c r="C33" s="123">
        <v>16.194444444444443</v>
      </c>
      <c r="D33" s="123">
        <v>61.47222222222222</v>
      </c>
      <c r="E33" s="124">
        <v>28889.936</v>
      </c>
      <c r="F33" s="122">
        <f>B33*E33</f>
        <v>2112576.5700000003</v>
      </c>
      <c r="G33" s="123">
        <f>C33*E33</f>
        <v>467856.46355555556</v>
      </c>
      <c r="H33" s="125">
        <f>D33*E33</f>
        <v>1775928.565777778</v>
      </c>
      <c r="I33" s="126">
        <v>51</v>
      </c>
      <c r="J33" s="127">
        <v>17.375</v>
      </c>
      <c r="K33" s="128">
        <v>36.0625</v>
      </c>
      <c r="L33" s="129">
        <v>27829.85</v>
      </c>
      <c r="M33" s="126">
        <f>I33*L33</f>
        <v>1419322.3499999999</v>
      </c>
      <c r="N33" s="127">
        <f>J33*L33</f>
        <v>483543.64375</v>
      </c>
      <c r="O33" s="125">
        <f>K33*L33</f>
        <v>1003613.965625</v>
      </c>
      <c r="P33" s="130">
        <v>45.25</v>
      </c>
      <c r="Q33" s="130">
        <v>20.75</v>
      </c>
      <c r="R33" s="130">
        <v>45</v>
      </c>
      <c r="S33" s="131">
        <v>24051.509</v>
      </c>
      <c r="T33" s="130">
        <f>P33*S33</f>
        <v>1088330.78225</v>
      </c>
      <c r="U33" s="130">
        <f>Q33*S33</f>
        <v>499068.81174999994</v>
      </c>
      <c r="V33" s="132">
        <f>R33*S33</f>
        <v>1082317.905</v>
      </c>
      <c r="W33" s="127">
        <v>52.875</v>
      </c>
      <c r="X33" s="127">
        <v>23.125</v>
      </c>
      <c r="Y33" s="127">
        <v>50.125</v>
      </c>
      <c r="Z33" s="129">
        <v>20894.602</v>
      </c>
      <c r="AA33" s="122">
        <f>W33*Z33</f>
        <v>1104802.08075</v>
      </c>
      <c r="AB33" s="122">
        <f>X33*Z33</f>
        <v>483187.67124999996</v>
      </c>
      <c r="AC33" s="133">
        <f>Y33*Z33</f>
        <v>1047341.92525</v>
      </c>
      <c r="AD33" s="127">
        <v>24.625</v>
      </c>
      <c r="AE33" s="127">
        <v>12.875</v>
      </c>
      <c r="AF33" s="126">
        <v>12.5</v>
      </c>
      <c r="AG33" s="134">
        <v>19584</v>
      </c>
      <c r="AH33" s="135">
        <f>AD33*AG33</f>
        <v>482256</v>
      </c>
      <c r="AI33" s="135">
        <f>AF33*AG33</f>
        <v>244800</v>
      </c>
      <c r="AJ33" s="136">
        <f>AF33*AG33</f>
        <v>244800</v>
      </c>
      <c r="AK33" s="126">
        <v>6.94</v>
      </c>
      <c r="AL33" s="126">
        <v>6.94</v>
      </c>
      <c r="AM33" s="126">
        <v>6.94</v>
      </c>
      <c r="AN33" s="137">
        <v>15852</v>
      </c>
      <c r="AO33" s="135">
        <f>AK33*AN33</f>
        <v>110012.88</v>
      </c>
      <c r="AP33" s="135">
        <f>AL33*AN33</f>
        <v>110012.88</v>
      </c>
      <c r="AQ33" s="136">
        <f>AM33*AN33</f>
        <v>110012.88</v>
      </c>
      <c r="AR33" s="126"/>
      <c r="AS33" s="126"/>
      <c r="AT33" s="126">
        <v>4.5</v>
      </c>
      <c r="AU33" s="137">
        <v>3264</v>
      </c>
      <c r="AV33" s="135"/>
      <c r="AW33" s="135"/>
      <c r="AX33" s="136"/>
      <c r="AY33" s="138" t="s">
        <v>39</v>
      </c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</row>
    <row r="34" spans="1:150" ht="12.75">
      <c r="A34" s="68" t="s">
        <v>40</v>
      </c>
      <c r="B34" s="17"/>
      <c r="C34" s="32"/>
      <c r="D34" s="32"/>
      <c r="E34" s="48"/>
      <c r="F34" s="17"/>
      <c r="G34" s="32"/>
      <c r="H34" s="31"/>
      <c r="I34" s="12"/>
      <c r="J34" s="11"/>
      <c r="K34" s="30"/>
      <c r="L34" s="20"/>
      <c r="M34" s="12"/>
      <c r="N34" s="11"/>
      <c r="O34" s="31"/>
      <c r="P34" s="63"/>
      <c r="Q34" s="63"/>
      <c r="R34" s="63"/>
      <c r="S34" s="64"/>
      <c r="T34" s="63"/>
      <c r="U34" s="63"/>
      <c r="V34" s="65"/>
      <c r="W34" s="52"/>
      <c r="X34" s="52"/>
      <c r="Y34" s="52"/>
      <c r="Z34" s="20"/>
      <c r="AA34" s="17"/>
      <c r="AB34" s="17"/>
      <c r="AC34" s="19"/>
      <c r="AD34" s="52"/>
      <c r="AE34" s="52"/>
      <c r="AF34" s="34"/>
      <c r="AG34" s="28"/>
      <c r="AH34" s="15"/>
      <c r="AI34" s="15"/>
      <c r="AJ34" s="14"/>
      <c r="AK34" s="33"/>
      <c r="AL34" s="33"/>
      <c r="AM34" s="12"/>
      <c r="AN34" s="66"/>
      <c r="AO34" s="37"/>
      <c r="AP34" s="37"/>
      <c r="AQ34" s="14"/>
      <c r="AR34" s="12"/>
      <c r="AS34" s="12"/>
      <c r="AT34" s="12"/>
      <c r="AU34" s="66"/>
      <c r="AV34" s="15"/>
      <c r="AW34" s="15"/>
      <c r="AX34" s="14"/>
      <c r="AY34" s="67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</row>
    <row r="35" spans="1:150" s="93" customFormat="1" ht="12.75">
      <c r="A35" s="95" t="s">
        <v>105</v>
      </c>
      <c r="B35" s="104"/>
      <c r="C35" s="97"/>
      <c r="D35" s="97"/>
      <c r="E35" s="98"/>
      <c r="F35" s="104"/>
      <c r="G35" s="97"/>
      <c r="H35" s="107"/>
      <c r="I35" s="94"/>
      <c r="J35" s="100"/>
      <c r="K35" s="108"/>
      <c r="L35" s="101"/>
      <c r="M35" s="94"/>
      <c r="N35" s="100"/>
      <c r="O35" s="107"/>
      <c r="P35" s="109"/>
      <c r="Q35" s="109"/>
      <c r="R35" s="109"/>
      <c r="S35" s="110"/>
      <c r="T35" s="109"/>
      <c r="U35" s="109"/>
      <c r="V35" s="111"/>
      <c r="W35" s="100"/>
      <c r="X35" s="100"/>
      <c r="Y35" s="100"/>
      <c r="Z35" s="101"/>
      <c r="AA35" s="104"/>
      <c r="AB35" s="104"/>
      <c r="AC35" s="102"/>
      <c r="AD35" s="100"/>
      <c r="AE35" s="100"/>
      <c r="AF35" s="94"/>
      <c r="AG35" s="103"/>
      <c r="AH35" s="96"/>
      <c r="AI35" s="96"/>
      <c r="AJ35" s="105"/>
      <c r="AK35" s="94"/>
      <c r="AL35" s="94"/>
      <c r="AM35" s="94"/>
      <c r="AN35" s="112"/>
      <c r="AO35" s="96"/>
      <c r="AP35" s="96"/>
      <c r="AQ35" s="105"/>
      <c r="AR35" s="94"/>
      <c r="AS35" s="94"/>
      <c r="AT35" s="94"/>
      <c r="AU35" s="112"/>
      <c r="AV35" s="96"/>
      <c r="AW35" s="96"/>
      <c r="AX35" s="105"/>
      <c r="AY35" s="113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</row>
    <row r="36" spans="1:150" ht="12.75">
      <c r="A36" s="16" t="s">
        <v>42</v>
      </c>
      <c r="B36" s="17">
        <v>67.375</v>
      </c>
      <c r="C36" s="15">
        <v>12</v>
      </c>
      <c r="D36" s="17">
        <v>54.5</v>
      </c>
      <c r="E36" s="48">
        <v>19071.14</v>
      </c>
      <c r="F36" s="17">
        <f>B36*E36</f>
        <v>1284918.0574999999</v>
      </c>
      <c r="G36" s="15">
        <f>C36*E36</f>
        <v>228853.68</v>
      </c>
      <c r="H36" s="19">
        <f>D36*E36</f>
        <v>1039377.13</v>
      </c>
      <c r="I36" s="21"/>
      <c r="J36" s="21"/>
      <c r="K36" s="21"/>
      <c r="L36" s="21"/>
      <c r="M36" s="21"/>
      <c r="N36" s="21"/>
      <c r="O36" s="22"/>
      <c r="P36" s="21"/>
      <c r="Q36" s="21"/>
      <c r="R36" s="21"/>
      <c r="S36" s="21"/>
      <c r="T36" s="21"/>
      <c r="U36" s="21"/>
      <c r="V36" s="22"/>
      <c r="W36" s="21"/>
      <c r="X36" s="21"/>
      <c r="Y36" s="21"/>
      <c r="Z36" s="21"/>
      <c r="AA36" s="23"/>
      <c r="AB36" s="23"/>
      <c r="AC36" s="22"/>
      <c r="AD36" s="21"/>
      <c r="AE36" s="21"/>
      <c r="AF36" s="21"/>
      <c r="AG36" s="21"/>
      <c r="AH36" s="23"/>
      <c r="AI36" s="23"/>
      <c r="AJ36" s="22"/>
      <c r="AK36" s="21"/>
      <c r="AL36" s="21"/>
      <c r="AM36" s="21"/>
      <c r="AN36" s="21"/>
      <c r="AO36" s="23"/>
      <c r="AP36" s="23"/>
      <c r="AQ36" s="22"/>
      <c r="AR36" s="21"/>
      <c r="AS36" s="21"/>
      <c r="AT36" s="21"/>
      <c r="AU36" s="21"/>
      <c r="AV36" s="23"/>
      <c r="AW36" s="23"/>
      <c r="AX36" s="2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</row>
    <row r="37" spans="1:150" ht="12.75">
      <c r="A37" s="24" t="s">
        <v>43</v>
      </c>
      <c r="B37" s="17"/>
      <c r="C37" s="15"/>
      <c r="D37" s="17"/>
      <c r="E37" s="48"/>
      <c r="F37" s="17"/>
      <c r="G37" s="15"/>
      <c r="H37" s="19"/>
      <c r="I37" s="21"/>
      <c r="J37" s="21"/>
      <c r="K37" s="21"/>
      <c r="L37" s="21"/>
      <c r="M37" s="21"/>
      <c r="N37" s="21"/>
      <c r="O37" s="22"/>
      <c r="P37" s="21"/>
      <c r="Q37" s="21"/>
      <c r="R37" s="21"/>
      <c r="S37" s="21"/>
      <c r="T37" s="21"/>
      <c r="U37" s="21"/>
      <c r="V37" s="22"/>
      <c r="W37" s="21"/>
      <c r="X37" s="21"/>
      <c r="Y37" s="21"/>
      <c r="Z37" s="21"/>
      <c r="AA37" s="23"/>
      <c r="AB37" s="23"/>
      <c r="AC37" s="22"/>
      <c r="AD37" s="21"/>
      <c r="AE37" s="21"/>
      <c r="AF37" s="21"/>
      <c r="AG37" s="21"/>
      <c r="AH37" s="23"/>
      <c r="AI37" s="23"/>
      <c r="AJ37" s="22"/>
      <c r="AK37" s="21"/>
      <c r="AL37" s="21"/>
      <c r="AM37" s="21"/>
      <c r="AN37" s="21"/>
      <c r="AO37" s="23"/>
      <c r="AP37" s="23"/>
      <c r="AQ37" s="22"/>
      <c r="AR37" s="21"/>
      <c r="AS37" s="21"/>
      <c r="AT37" s="21"/>
      <c r="AU37" s="21"/>
      <c r="AV37" s="23"/>
      <c r="AW37" s="23"/>
      <c r="AX37" s="2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</row>
    <row r="38" spans="1:150" ht="12.75">
      <c r="A38" s="24" t="s">
        <v>44</v>
      </c>
      <c r="B38" s="17"/>
      <c r="C38" s="15"/>
      <c r="D38" s="17"/>
      <c r="E38" s="48"/>
      <c r="F38" s="17"/>
      <c r="G38" s="15"/>
      <c r="H38" s="19"/>
      <c r="I38" s="21"/>
      <c r="J38" s="21"/>
      <c r="K38" s="21"/>
      <c r="L38" s="21"/>
      <c r="M38" s="21"/>
      <c r="N38" s="21"/>
      <c r="O38" s="22"/>
      <c r="P38" s="21"/>
      <c r="Q38" s="21"/>
      <c r="R38" s="21"/>
      <c r="S38" s="21"/>
      <c r="T38" s="21"/>
      <c r="U38" s="21"/>
      <c r="V38" s="22"/>
      <c r="W38" s="21"/>
      <c r="X38" s="21"/>
      <c r="Y38" s="21"/>
      <c r="Z38" s="21"/>
      <c r="AA38" s="23"/>
      <c r="AB38" s="23"/>
      <c r="AC38" s="22"/>
      <c r="AD38" s="21"/>
      <c r="AE38" s="21"/>
      <c r="AF38" s="21"/>
      <c r="AG38" s="21"/>
      <c r="AH38" s="23"/>
      <c r="AI38" s="23"/>
      <c r="AJ38" s="22"/>
      <c r="AK38" s="21"/>
      <c r="AL38" s="21"/>
      <c r="AM38" s="21"/>
      <c r="AN38" s="21"/>
      <c r="AO38" s="23"/>
      <c r="AP38" s="23"/>
      <c r="AQ38" s="22"/>
      <c r="AR38" s="21"/>
      <c r="AS38" s="21"/>
      <c r="AT38" s="21"/>
      <c r="AU38" s="21"/>
      <c r="AV38" s="23"/>
      <c r="AW38" s="23"/>
      <c r="AX38" s="2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</row>
    <row r="39" spans="1:150" ht="12.75">
      <c r="A39" s="24" t="s">
        <v>45</v>
      </c>
      <c r="B39" s="17"/>
      <c r="C39" s="15"/>
      <c r="D39" s="17"/>
      <c r="E39" s="48"/>
      <c r="F39" s="17"/>
      <c r="G39" s="15"/>
      <c r="H39" s="19"/>
      <c r="I39" s="21"/>
      <c r="J39" s="21"/>
      <c r="K39" s="21"/>
      <c r="L39" s="21"/>
      <c r="M39" s="21"/>
      <c r="N39" s="21"/>
      <c r="O39" s="22"/>
      <c r="P39" s="21"/>
      <c r="Q39" s="21"/>
      <c r="R39" s="21"/>
      <c r="S39" s="21"/>
      <c r="T39" s="21"/>
      <c r="U39" s="21"/>
      <c r="V39" s="22"/>
      <c r="W39" s="21"/>
      <c r="X39" s="21"/>
      <c r="Y39" s="21"/>
      <c r="Z39" s="21"/>
      <c r="AA39" s="23"/>
      <c r="AB39" s="23"/>
      <c r="AC39" s="22"/>
      <c r="AD39" s="21"/>
      <c r="AE39" s="21"/>
      <c r="AF39" s="21"/>
      <c r="AG39" s="21"/>
      <c r="AH39" s="23"/>
      <c r="AI39" s="23"/>
      <c r="AJ39" s="22"/>
      <c r="AK39" s="21"/>
      <c r="AL39" s="21"/>
      <c r="AM39" s="21"/>
      <c r="AN39" s="21"/>
      <c r="AO39" s="23"/>
      <c r="AP39" s="23"/>
      <c r="AQ39" s="22"/>
      <c r="AR39" s="21"/>
      <c r="AS39" s="21"/>
      <c r="AT39" s="21"/>
      <c r="AU39" s="21"/>
      <c r="AV39" s="23"/>
      <c r="AW39" s="23"/>
      <c r="AX39" s="2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</row>
    <row r="40" spans="1:150" ht="12.75">
      <c r="A40" s="69" t="s">
        <v>46</v>
      </c>
      <c r="B40" s="15"/>
      <c r="C40" s="15"/>
      <c r="D40" s="15"/>
      <c r="E40" s="15"/>
      <c r="F40" s="15"/>
      <c r="G40" s="15"/>
      <c r="H40" s="14"/>
      <c r="I40" s="12"/>
      <c r="J40" s="12"/>
      <c r="K40" s="12"/>
      <c r="L40" s="12"/>
      <c r="M40" s="12"/>
      <c r="N40" s="12"/>
      <c r="O40" s="14"/>
      <c r="P40" s="12"/>
      <c r="Q40" s="12"/>
      <c r="R40" s="12"/>
      <c r="S40" s="12"/>
      <c r="T40" s="12"/>
      <c r="U40" s="12"/>
      <c r="V40" s="14"/>
      <c r="W40" s="12"/>
      <c r="X40" s="12"/>
      <c r="Y40" s="12"/>
      <c r="Z40" s="12"/>
      <c r="AA40" s="15"/>
      <c r="AB40" s="15"/>
      <c r="AC40" s="14"/>
      <c r="AD40" s="12"/>
      <c r="AE40" s="12"/>
      <c r="AF40" s="12"/>
      <c r="AG40" s="12"/>
      <c r="AH40" s="15"/>
      <c r="AI40" s="15"/>
      <c r="AJ40" s="14"/>
      <c r="AK40" s="12"/>
      <c r="AL40" s="12"/>
      <c r="AM40" s="12"/>
      <c r="AN40" s="12"/>
      <c r="AO40" s="15"/>
      <c r="AP40" s="15"/>
      <c r="AQ40" s="14"/>
      <c r="AR40" s="12"/>
      <c r="AS40" s="12"/>
      <c r="AT40" s="12"/>
      <c r="AU40" s="12"/>
      <c r="AV40" s="15"/>
      <c r="AW40" s="15"/>
      <c r="AX40" s="14"/>
      <c r="AY40" s="12" t="s">
        <v>47</v>
      </c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</row>
    <row r="41" spans="1:150" ht="12.75">
      <c r="A41" s="24" t="s">
        <v>48</v>
      </c>
      <c r="B41" s="15"/>
      <c r="C41" s="15"/>
      <c r="D41" s="15"/>
      <c r="E41" s="15"/>
      <c r="F41" s="15"/>
      <c r="G41" s="15"/>
      <c r="H41" s="14"/>
      <c r="I41" s="12"/>
      <c r="J41" s="12"/>
      <c r="K41" s="12"/>
      <c r="L41" s="12"/>
      <c r="M41" s="12"/>
      <c r="N41" s="12"/>
      <c r="O41" s="14"/>
      <c r="P41" s="12"/>
      <c r="Q41" s="12"/>
      <c r="R41" s="12"/>
      <c r="S41" s="12"/>
      <c r="T41" s="12"/>
      <c r="U41" s="12"/>
      <c r="V41" s="14"/>
      <c r="W41" s="12"/>
      <c r="X41" s="12"/>
      <c r="Y41" s="12"/>
      <c r="Z41" s="12"/>
      <c r="AA41" s="15"/>
      <c r="AB41" s="15"/>
      <c r="AC41" s="14"/>
      <c r="AD41" s="12"/>
      <c r="AE41" s="12"/>
      <c r="AF41" s="12"/>
      <c r="AG41" s="12"/>
      <c r="AH41" s="15"/>
      <c r="AI41" s="15"/>
      <c r="AJ41" s="14"/>
      <c r="AK41" s="12"/>
      <c r="AL41" s="12"/>
      <c r="AM41" s="12"/>
      <c r="AN41" s="12"/>
      <c r="AO41" s="15"/>
      <c r="AP41" s="15"/>
      <c r="AQ41" s="14"/>
      <c r="AR41" s="12"/>
      <c r="AS41" s="12"/>
      <c r="AT41" s="12"/>
      <c r="AU41" s="12"/>
      <c r="AV41" s="15"/>
      <c r="AW41" s="15"/>
      <c r="AX41" s="14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</row>
    <row r="42" spans="1:150" ht="12.75">
      <c r="A42" s="16" t="s">
        <v>49</v>
      </c>
      <c r="B42" s="17">
        <v>9.625</v>
      </c>
      <c r="C42" s="17">
        <v>1.875</v>
      </c>
      <c r="D42" s="17">
        <v>7.75</v>
      </c>
      <c r="E42" s="18">
        <v>12756</v>
      </c>
      <c r="F42" s="17">
        <f>B42*E42</f>
        <v>122776.5</v>
      </c>
      <c r="G42" s="17">
        <f>C42*E42</f>
        <v>23917.5</v>
      </c>
      <c r="H42" s="19">
        <f>D42*E42</f>
        <v>98859</v>
      </c>
      <c r="I42" s="11">
        <v>7.25</v>
      </c>
      <c r="J42" s="12">
        <v>2</v>
      </c>
      <c r="K42" s="11">
        <v>2.875</v>
      </c>
      <c r="L42" s="28">
        <v>10524</v>
      </c>
      <c r="M42" s="11">
        <f>I42*L42</f>
        <v>76299</v>
      </c>
      <c r="N42" s="12">
        <f>J42*L42</f>
        <v>21048</v>
      </c>
      <c r="O42" s="19">
        <f>K42*L42</f>
        <v>30256.5</v>
      </c>
      <c r="P42" s="21"/>
      <c r="Q42" s="21"/>
      <c r="R42" s="21"/>
      <c r="S42" s="21"/>
      <c r="T42" s="21"/>
      <c r="U42" s="21"/>
      <c r="V42" s="22"/>
      <c r="W42" s="21"/>
      <c r="X42" s="21"/>
      <c r="Y42" s="21"/>
      <c r="Z42" s="21"/>
      <c r="AA42" s="23"/>
      <c r="AB42" s="23"/>
      <c r="AC42" s="22"/>
      <c r="AD42" s="21"/>
      <c r="AE42" s="21"/>
      <c r="AF42" s="21"/>
      <c r="AG42" s="21"/>
      <c r="AH42" s="23"/>
      <c r="AI42" s="23"/>
      <c r="AJ42" s="22"/>
      <c r="AK42" s="21"/>
      <c r="AL42" s="21"/>
      <c r="AM42" s="21"/>
      <c r="AN42" s="21"/>
      <c r="AO42" s="23"/>
      <c r="AP42" s="23"/>
      <c r="AQ42" s="22"/>
      <c r="AR42" s="21"/>
      <c r="AS42" s="21"/>
      <c r="AT42" s="21"/>
      <c r="AU42" s="21"/>
      <c r="AV42" s="23"/>
      <c r="AW42" s="23"/>
      <c r="AX42" s="2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</row>
    <row r="43" spans="1:150" ht="12.75">
      <c r="A43" s="16" t="s">
        <v>50</v>
      </c>
      <c r="B43" s="17">
        <v>39.375</v>
      </c>
      <c r="C43" s="15">
        <v>8</v>
      </c>
      <c r="D43" s="15">
        <v>32</v>
      </c>
      <c r="E43" s="18">
        <v>11219</v>
      </c>
      <c r="F43" s="17">
        <f>B43*E43</f>
        <v>441748.125</v>
      </c>
      <c r="G43" s="15">
        <f>C43*E43</f>
        <v>89752</v>
      </c>
      <c r="H43" s="14">
        <f>D43*E43</f>
        <v>359008</v>
      </c>
      <c r="I43" s="11">
        <v>19.75</v>
      </c>
      <c r="J43" s="11">
        <v>6.375</v>
      </c>
      <c r="K43" s="30">
        <v>11.4375</v>
      </c>
      <c r="L43" s="28">
        <v>5892</v>
      </c>
      <c r="M43" s="11">
        <f>I43*L43</f>
        <v>116367</v>
      </c>
      <c r="N43" s="11">
        <f>J43*L43</f>
        <v>37561.5</v>
      </c>
      <c r="O43" s="31">
        <f>K43*L43</f>
        <v>67389.75</v>
      </c>
      <c r="P43" s="21"/>
      <c r="Q43" s="21"/>
      <c r="R43" s="21"/>
      <c r="S43" s="21"/>
      <c r="T43" s="21"/>
      <c r="U43" s="21"/>
      <c r="V43" s="22"/>
      <c r="W43" s="21"/>
      <c r="X43" s="21"/>
      <c r="Y43" s="21"/>
      <c r="Z43" s="21"/>
      <c r="AA43" s="23"/>
      <c r="AB43" s="23"/>
      <c r="AC43" s="22"/>
      <c r="AD43" s="21"/>
      <c r="AE43" s="21"/>
      <c r="AF43" s="21"/>
      <c r="AG43" s="21"/>
      <c r="AH43" s="23"/>
      <c r="AI43" s="23"/>
      <c r="AJ43" s="22"/>
      <c r="AK43" s="21"/>
      <c r="AL43" s="21"/>
      <c r="AM43" s="21"/>
      <c r="AN43" s="21"/>
      <c r="AO43" s="23"/>
      <c r="AP43" s="23"/>
      <c r="AQ43" s="22"/>
      <c r="AR43" s="21"/>
      <c r="AS43" s="21"/>
      <c r="AT43" s="21"/>
      <c r="AU43" s="21"/>
      <c r="AV43" s="23"/>
      <c r="AW43" s="23"/>
      <c r="AX43" s="2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</row>
    <row r="44" spans="1:150" ht="12.75">
      <c r="A44" s="16" t="s">
        <v>51</v>
      </c>
      <c r="B44" s="17">
        <v>4.625</v>
      </c>
      <c r="C44" s="70">
        <v>0.9375</v>
      </c>
      <c r="D44" s="32">
        <v>1.6875</v>
      </c>
      <c r="E44" s="18">
        <v>26943</v>
      </c>
      <c r="F44" s="17">
        <f>B44*E44</f>
        <v>124611.375</v>
      </c>
      <c r="G44" s="15">
        <f>C44*E44</f>
        <v>25259.0625</v>
      </c>
      <c r="H44" s="31">
        <f>D44*E44</f>
        <v>45466.3125</v>
      </c>
      <c r="I44" s="11">
        <v>9.375</v>
      </c>
      <c r="J44" s="30">
        <v>2.3125</v>
      </c>
      <c r="K44" s="11">
        <v>2.875</v>
      </c>
      <c r="L44" s="28">
        <v>22910</v>
      </c>
      <c r="M44" s="11">
        <f>I44*L44</f>
        <v>214781.25</v>
      </c>
      <c r="N44" s="30">
        <f>J44*L44</f>
        <v>52979.375</v>
      </c>
      <c r="O44" s="19">
        <f>K44*L44</f>
        <v>65866.25</v>
      </c>
      <c r="P44" s="11">
        <v>12.125</v>
      </c>
      <c r="Q44" s="12">
        <v>6</v>
      </c>
      <c r="R44" s="11">
        <v>7.5</v>
      </c>
      <c r="S44" s="28">
        <v>21980</v>
      </c>
      <c r="T44" s="11">
        <f>P44*S44</f>
        <v>266507.5</v>
      </c>
      <c r="U44" s="12">
        <f>Q44*S44</f>
        <v>131880</v>
      </c>
      <c r="V44" s="19">
        <f>R44*S44</f>
        <v>164850</v>
      </c>
      <c r="W44" s="11">
        <v>15.25</v>
      </c>
      <c r="X44" s="11">
        <v>7.125</v>
      </c>
      <c r="Y44" s="11">
        <v>9.5</v>
      </c>
      <c r="Z44" s="28">
        <v>19364</v>
      </c>
      <c r="AA44" s="17">
        <f>W44*Z44</f>
        <v>295301</v>
      </c>
      <c r="AB44" s="17">
        <f>X44*Z44</f>
        <v>137968.5</v>
      </c>
      <c r="AC44" s="19">
        <f>Y44*Z44</f>
        <v>183958</v>
      </c>
      <c r="AD44" s="11">
        <v>13.375</v>
      </c>
      <c r="AE44" s="11">
        <v>2.375</v>
      </c>
      <c r="AF44" s="11">
        <v>13.125</v>
      </c>
      <c r="AG44" s="28">
        <v>17052</v>
      </c>
      <c r="AH44" s="17">
        <f>AD44*AG44</f>
        <v>228070.5</v>
      </c>
      <c r="AI44" s="17">
        <f>AE44*AG44</f>
        <v>40498.5</v>
      </c>
      <c r="AJ44" s="19">
        <f>AF44*AG44</f>
        <v>223807.5</v>
      </c>
      <c r="AK44" s="11">
        <v>18.25</v>
      </c>
      <c r="AL44" s="11">
        <v>1.75</v>
      </c>
      <c r="AM44" s="11">
        <v>2.625</v>
      </c>
      <c r="AN44" s="28">
        <v>13320</v>
      </c>
      <c r="AO44" s="17">
        <f>AK44*AN44</f>
        <v>243090</v>
      </c>
      <c r="AP44" s="17">
        <f>AL44*AN44</f>
        <v>23310</v>
      </c>
      <c r="AQ44" s="19">
        <f>AM44*AN44</f>
        <v>34965</v>
      </c>
      <c r="AR44" s="12">
        <v>17</v>
      </c>
      <c r="AS44" s="11">
        <v>4.75</v>
      </c>
      <c r="AT44" s="11">
        <v>13.75</v>
      </c>
      <c r="AU44" s="34"/>
      <c r="AV44" s="15"/>
      <c r="AW44" s="15"/>
      <c r="AX44" s="14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</row>
    <row r="45" spans="1:150" ht="12.75">
      <c r="A45" s="16" t="s">
        <v>52</v>
      </c>
      <c r="B45" s="17">
        <v>78.875</v>
      </c>
      <c r="C45" s="15">
        <v>32</v>
      </c>
      <c r="D45" s="15">
        <v>70</v>
      </c>
      <c r="E45" s="18">
        <v>30861</v>
      </c>
      <c r="F45" s="17">
        <f>B45*E45</f>
        <v>2434161.375</v>
      </c>
      <c r="G45" s="15">
        <f>C45*E45</f>
        <v>987552</v>
      </c>
      <c r="H45" s="14">
        <f>D45*E45</f>
        <v>2160270</v>
      </c>
      <c r="I45" s="21"/>
      <c r="J45" s="21"/>
      <c r="K45" s="21"/>
      <c r="L45" s="21"/>
      <c r="M45" s="21"/>
      <c r="N45" s="21"/>
      <c r="O45" s="22"/>
      <c r="P45" s="21"/>
      <c r="Q45" s="21"/>
      <c r="R45" s="21"/>
      <c r="S45" s="21"/>
      <c r="T45" s="21"/>
      <c r="U45" s="21"/>
      <c r="V45" s="22"/>
      <c r="W45" s="21"/>
      <c r="X45" s="21"/>
      <c r="Y45" s="21"/>
      <c r="Z45" s="21"/>
      <c r="AA45" s="23"/>
      <c r="AB45" s="23"/>
      <c r="AC45" s="22"/>
      <c r="AD45" s="21"/>
      <c r="AE45" s="21"/>
      <c r="AF45" s="21"/>
      <c r="AG45" s="21"/>
      <c r="AH45" s="23"/>
      <c r="AI45" s="23"/>
      <c r="AJ45" s="22"/>
      <c r="AK45" s="21"/>
      <c r="AL45" s="21"/>
      <c r="AM45" s="21"/>
      <c r="AN45" s="21"/>
      <c r="AO45" s="23"/>
      <c r="AP45" s="23"/>
      <c r="AQ45" s="22"/>
      <c r="AR45" s="21"/>
      <c r="AS45" s="21"/>
      <c r="AT45" s="21"/>
      <c r="AU45" s="21"/>
      <c r="AV45" s="23"/>
      <c r="AW45" s="23"/>
      <c r="AX45" s="2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</row>
    <row r="46" spans="1:150" ht="12.75">
      <c r="A46" s="16" t="s">
        <v>53</v>
      </c>
      <c r="B46" s="15">
        <v>144</v>
      </c>
      <c r="C46" s="17">
        <v>24.625</v>
      </c>
      <c r="D46" s="17">
        <v>131.5</v>
      </c>
      <c r="E46" s="18">
        <v>44650</v>
      </c>
      <c r="F46" s="15">
        <f>B46*E46</f>
        <v>6429600</v>
      </c>
      <c r="G46" s="17">
        <f>C46*E46</f>
        <v>1099506.25</v>
      </c>
      <c r="H46" s="19">
        <f>D46*E46</f>
        <v>5871475</v>
      </c>
      <c r="I46" s="11">
        <v>25.75</v>
      </c>
      <c r="J46" s="11">
        <v>9.625</v>
      </c>
      <c r="K46" s="12">
        <v>25</v>
      </c>
      <c r="L46" s="28">
        <v>34923</v>
      </c>
      <c r="M46" s="11">
        <f>I46*L46</f>
        <v>899267.25</v>
      </c>
      <c r="N46" s="11">
        <f>J46*L46</f>
        <v>336133.875</v>
      </c>
      <c r="O46" s="14">
        <f>K46*L46</f>
        <v>873075</v>
      </c>
      <c r="P46" s="11">
        <v>21.5</v>
      </c>
      <c r="Q46" s="12">
        <v>12</v>
      </c>
      <c r="R46" s="11">
        <v>18.875</v>
      </c>
      <c r="S46" s="20">
        <v>29169.398</v>
      </c>
      <c r="T46" s="11">
        <f>P46*S46</f>
        <v>627142.057</v>
      </c>
      <c r="U46" s="12">
        <f>Q46*S46</f>
        <v>350032.776</v>
      </c>
      <c r="V46" s="19">
        <f>R46*S46</f>
        <v>550572.38725</v>
      </c>
      <c r="W46" s="11">
        <v>24.625</v>
      </c>
      <c r="X46" s="11">
        <v>10.5</v>
      </c>
      <c r="Y46" s="11">
        <v>16.875</v>
      </c>
      <c r="Z46" s="20">
        <v>23914.151</v>
      </c>
      <c r="AA46" s="17">
        <f>W46*Z46</f>
        <v>588885.968375</v>
      </c>
      <c r="AB46" s="17">
        <f>X46*Z46</f>
        <v>251098.58550000002</v>
      </c>
      <c r="AC46" s="19">
        <f>Y46*Z46</f>
        <v>403551.29812500003</v>
      </c>
      <c r="AD46" s="21"/>
      <c r="AE46" s="21"/>
      <c r="AF46" s="21"/>
      <c r="AG46" s="21"/>
      <c r="AH46" s="23"/>
      <c r="AI46" s="23"/>
      <c r="AJ46" s="22"/>
      <c r="AK46" s="21"/>
      <c r="AL46" s="21"/>
      <c r="AM46" s="21"/>
      <c r="AN46" s="21"/>
      <c r="AO46" s="23"/>
      <c r="AP46" s="23"/>
      <c r="AQ46" s="22"/>
      <c r="AR46" s="21"/>
      <c r="AS46" s="21"/>
      <c r="AT46" s="21"/>
      <c r="AU46" s="21"/>
      <c r="AV46" s="23"/>
      <c r="AW46" s="23"/>
      <c r="AX46" s="2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</row>
    <row r="47" spans="1:150" ht="12.75">
      <c r="A47" s="24" t="s">
        <v>54</v>
      </c>
      <c r="B47" s="15"/>
      <c r="C47" s="17"/>
      <c r="D47" s="17"/>
      <c r="E47" s="18"/>
      <c r="F47" s="15"/>
      <c r="G47" s="17"/>
      <c r="H47" s="19"/>
      <c r="I47" s="11"/>
      <c r="J47" s="11"/>
      <c r="K47" s="12"/>
      <c r="L47" s="28"/>
      <c r="M47" s="11"/>
      <c r="N47" s="11"/>
      <c r="O47" s="14"/>
      <c r="P47" s="11"/>
      <c r="Q47" s="12"/>
      <c r="R47" s="11"/>
      <c r="S47" s="20"/>
      <c r="T47" s="11"/>
      <c r="U47" s="12"/>
      <c r="V47" s="19"/>
      <c r="W47" s="11"/>
      <c r="X47" s="11"/>
      <c r="Y47" s="11"/>
      <c r="Z47" s="20"/>
      <c r="AA47" s="17"/>
      <c r="AB47" s="17"/>
      <c r="AC47" s="19"/>
      <c r="AD47" s="21"/>
      <c r="AE47" s="21"/>
      <c r="AF47" s="21"/>
      <c r="AG47" s="21"/>
      <c r="AH47" s="23"/>
      <c r="AI47" s="23"/>
      <c r="AJ47" s="22"/>
      <c r="AK47" s="21"/>
      <c r="AL47" s="21"/>
      <c r="AM47" s="21"/>
      <c r="AN47" s="21"/>
      <c r="AO47" s="23"/>
      <c r="AP47" s="23"/>
      <c r="AQ47" s="22"/>
      <c r="AR47" s="21"/>
      <c r="AS47" s="21"/>
      <c r="AT47" s="21"/>
      <c r="AU47" s="21"/>
      <c r="AV47" s="23"/>
      <c r="AW47" s="23"/>
      <c r="AX47" s="2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</row>
    <row r="48" spans="1:150" ht="12.75">
      <c r="A48" s="16" t="s">
        <v>55</v>
      </c>
      <c r="B48" s="17">
        <v>50.75</v>
      </c>
      <c r="C48" s="17">
        <v>8.5</v>
      </c>
      <c r="D48" s="17">
        <v>45.25</v>
      </c>
      <c r="E48" s="48">
        <v>9428.732</v>
      </c>
      <c r="F48" s="18">
        <f>B48*E48</f>
        <v>478508.149</v>
      </c>
      <c r="G48" s="17">
        <f>C48*E48</f>
        <v>80144.222</v>
      </c>
      <c r="H48" s="19">
        <f>D48*E48</f>
        <v>426650.123</v>
      </c>
      <c r="I48" s="11">
        <v>25.625</v>
      </c>
      <c r="J48" s="11">
        <v>5.375</v>
      </c>
      <c r="K48" s="11">
        <v>9.5</v>
      </c>
      <c r="L48" s="20">
        <v>9337.501</v>
      </c>
      <c r="M48" s="11">
        <f>I48*L48</f>
        <v>239273.463125</v>
      </c>
      <c r="N48" s="11">
        <f>J48*L48</f>
        <v>50189.067875</v>
      </c>
      <c r="O48" s="19">
        <f>K48*L48</f>
        <v>88706.2595</v>
      </c>
      <c r="P48" s="12">
        <v>46</v>
      </c>
      <c r="Q48" s="11">
        <v>20.75</v>
      </c>
      <c r="R48" s="11">
        <v>23.5</v>
      </c>
      <c r="S48" s="28">
        <v>9223</v>
      </c>
      <c r="T48" s="12">
        <f>P48*S48</f>
        <v>424258</v>
      </c>
      <c r="U48" s="11">
        <f>Q48*S48</f>
        <v>191377.25</v>
      </c>
      <c r="V48" s="19">
        <f>R48*S48</f>
        <v>216740.5</v>
      </c>
      <c r="W48" s="11">
        <v>36.25</v>
      </c>
      <c r="X48" s="11">
        <v>16.5</v>
      </c>
      <c r="Y48" s="12">
        <v>25</v>
      </c>
      <c r="Z48" s="28">
        <v>8702</v>
      </c>
      <c r="AA48" s="17">
        <f>W48*Z48</f>
        <v>315447.5</v>
      </c>
      <c r="AB48" s="17">
        <f>X48*Z48</f>
        <v>143583</v>
      </c>
      <c r="AC48" s="14">
        <f>Y48*Z48</f>
        <v>217550</v>
      </c>
      <c r="AD48" s="12">
        <v>39</v>
      </c>
      <c r="AE48" s="12">
        <v>19</v>
      </c>
      <c r="AF48" s="11">
        <v>32.75</v>
      </c>
      <c r="AG48" s="71">
        <v>8702</v>
      </c>
      <c r="AH48" s="15">
        <f>AD48*AG48</f>
        <v>339378</v>
      </c>
      <c r="AI48" s="15">
        <f>AE48*AG48</f>
        <v>165338</v>
      </c>
      <c r="AJ48" s="19">
        <f>AF48*AG48</f>
        <v>284990.5</v>
      </c>
      <c r="AK48" s="21"/>
      <c r="AL48" s="21"/>
      <c r="AM48" s="21"/>
      <c r="AN48" s="21"/>
      <c r="AO48" s="23"/>
      <c r="AP48" s="23"/>
      <c r="AQ48" s="22"/>
      <c r="AR48" s="21"/>
      <c r="AS48" s="21"/>
      <c r="AT48" s="21"/>
      <c r="AU48" s="21"/>
      <c r="AV48" s="23"/>
      <c r="AW48" s="23"/>
      <c r="AX48" s="2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</row>
    <row r="49" spans="1:150" ht="12.75">
      <c r="A49" s="24" t="s">
        <v>56</v>
      </c>
      <c r="B49" s="17"/>
      <c r="C49" s="17"/>
      <c r="D49" s="17"/>
      <c r="E49" s="48"/>
      <c r="F49" s="18"/>
      <c r="G49" s="17"/>
      <c r="H49" s="19"/>
      <c r="I49" s="11"/>
      <c r="J49" s="11"/>
      <c r="K49" s="11"/>
      <c r="L49" s="20"/>
      <c r="M49" s="11"/>
      <c r="N49" s="11"/>
      <c r="O49" s="19"/>
      <c r="P49" s="12"/>
      <c r="Q49" s="11"/>
      <c r="R49" s="11"/>
      <c r="S49" s="28"/>
      <c r="T49" s="12"/>
      <c r="U49" s="11"/>
      <c r="V49" s="19"/>
      <c r="W49" s="11"/>
      <c r="X49" s="11"/>
      <c r="Y49" s="12"/>
      <c r="Z49" s="28"/>
      <c r="AA49" s="17"/>
      <c r="AB49" s="17"/>
      <c r="AC49" s="14"/>
      <c r="AD49" s="12"/>
      <c r="AE49" s="12"/>
      <c r="AF49" s="11"/>
      <c r="AG49" s="71"/>
      <c r="AH49" s="15"/>
      <c r="AI49" s="15"/>
      <c r="AJ49" s="19"/>
      <c r="AK49" s="21"/>
      <c r="AL49" s="21"/>
      <c r="AM49" s="21"/>
      <c r="AN49" s="21"/>
      <c r="AO49" s="23"/>
      <c r="AP49" s="23"/>
      <c r="AQ49" s="22"/>
      <c r="AR49" s="21"/>
      <c r="AS49" s="21"/>
      <c r="AT49" s="21"/>
      <c r="AU49" s="21"/>
      <c r="AV49" s="23"/>
      <c r="AW49" s="23"/>
      <c r="AX49" s="2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</row>
    <row r="50" spans="1:150" ht="12.75">
      <c r="A50" s="24" t="s">
        <v>57</v>
      </c>
      <c r="B50" s="17"/>
      <c r="C50" s="17"/>
      <c r="D50" s="17"/>
      <c r="E50" s="48"/>
      <c r="F50" s="18"/>
      <c r="G50" s="17"/>
      <c r="H50" s="19"/>
      <c r="I50" s="11"/>
      <c r="J50" s="11"/>
      <c r="K50" s="11"/>
      <c r="L50" s="20"/>
      <c r="M50" s="11"/>
      <c r="N50" s="11"/>
      <c r="O50" s="19"/>
      <c r="P50" s="12"/>
      <c r="Q50" s="11"/>
      <c r="R50" s="11"/>
      <c r="S50" s="28"/>
      <c r="T50" s="12"/>
      <c r="U50" s="11"/>
      <c r="V50" s="19"/>
      <c r="W50" s="11"/>
      <c r="X50" s="11"/>
      <c r="Y50" s="12"/>
      <c r="Z50" s="28"/>
      <c r="AA50" s="17"/>
      <c r="AB50" s="17"/>
      <c r="AC50" s="14"/>
      <c r="AD50" s="12"/>
      <c r="AE50" s="12"/>
      <c r="AF50" s="11"/>
      <c r="AG50" s="71"/>
      <c r="AH50" s="15"/>
      <c r="AI50" s="15"/>
      <c r="AJ50" s="19"/>
      <c r="AK50" s="21"/>
      <c r="AL50" s="21"/>
      <c r="AM50" s="21"/>
      <c r="AN50" s="21"/>
      <c r="AO50" s="23"/>
      <c r="AP50" s="23"/>
      <c r="AQ50" s="22"/>
      <c r="AR50" s="21"/>
      <c r="AS50" s="21"/>
      <c r="AT50" s="21"/>
      <c r="AU50" s="21"/>
      <c r="AV50" s="23"/>
      <c r="AW50" s="23"/>
      <c r="AX50" s="2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</row>
    <row r="51" spans="1:150" ht="12.75">
      <c r="A51" s="24" t="s">
        <v>58</v>
      </c>
      <c r="B51" s="17"/>
      <c r="C51" s="17"/>
      <c r="D51" s="17"/>
      <c r="E51" s="48"/>
      <c r="F51" s="18"/>
      <c r="G51" s="17"/>
      <c r="H51" s="19"/>
      <c r="I51" s="11"/>
      <c r="J51" s="11"/>
      <c r="K51" s="11"/>
      <c r="L51" s="20"/>
      <c r="M51" s="11"/>
      <c r="N51" s="11"/>
      <c r="O51" s="19"/>
      <c r="P51" s="12"/>
      <c r="Q51" s="11"/>
      <c r="R51" s="11"/>
      <c r="S51" s="28"/>
      <c r="T51" s="12"/>
      <c r="U51" s="11"/>
      <c r="V51" s="19"/>
      <c r="W51" s="11"/>
      <c r="X51" s="11"/>
      <c r="Y51" s="12"/>
      <c r="Z51" s="28"/>
      <c r="AA51" s="17"/>
      <c r="AB51" s="17"/>
      <c r="AC51" s="14"/>
      <c r="AD51" s="12"/>
      <c r="AE51" s="12"/>
      <c r="AF51" s="11"/>
      <c r="AG51" s="71"/>
      <c r="AH51" s="15"/>
      <c r="AI51" s="15"/>
      <c r="AJ51" s="19"/>
      <c r="AK51" s="21"/>
      <c r="AL51" s="21"/>
      <c r="AM51" s="21"/>
      <c r="AN51" s="21"/>
      <c r="AO51" s="23"/>
      <c r="AP51" s="23"/>
      <c r="AQ51" s="22"/>
      <c r="AR51" s="21"/>
      <c r="AS51" s="21"/>
      <c r="AT51" s="21"/>
      <c r="AU51" s="21"/>
      <c r="AV51" s="23"/>
      <c r="AW51" s="23"/>
      <c r="AX51" s="2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</row>
    <row r="52" spans="1:150" ht="12.75">
      <c r="A52" s="16" t="s">
        <v>59</v>
      </c>
      <c r="B52" s="15">
        <v>59</v>
      </c>
      <c r="C52" s="32">
        <v>10.027777777777779</v>
      </c>
      <c r="D52" s="15">
        <v>21</v>
      </c>
      <c r="E52" s="48">
        <v>16451.53</v>
      </c>
      <c r="F52" s="15">
        <f>B52*E52</f>
        <v>970640.2699999999</v>
      </c>
      <c r="G52" s="32">
        <f>C52*E52</f>
        <v>164972.28694444444</v>
      </c>
      <c r="H52" s="14">
        <f>D52*E52</f>
        <v>345482.13</v>
      </c>
      <c r="I52" s="11">
        <v>61.5</v>
      </c>
      <c r="J52" s="12">
        <v>22</v>
      </c>
      <c r="K52" s="12">
        <v>57</v>
      </c>
      <c r="L52" s="20">
        <v>16328.58</v>
      </c>
      <c r="M52" s="11">
        <f>I52*L52</f>
        <v>1004207.67</v>
      </c>
      <c r="N52" s="12">
        <f>J52*L52</f>
        <v>359228.76</v>
      </c>
      <c r="O52" s="14">
        <f>K52*L52</f>
        <v>930729.0599999999</v>
      </c>
      <c r="P52" s="11">
        <v>40.75</v>
      </c>
      <c r="Q52" s="11">
        <v>19.25</v>
      </c>
      <c r="R52" s="11">
        <v>37.375</v>
      </c>
      <c r="S52" s="28">
        <v>16238</v>
      </c>
      <c r="T52" s="11">
        <f>P52*S52</f>
        <v>661698.5</v>
      </c>
      <c r="U52" s="11">
        <f>Q52*S52</f>
        <v>312581.5</v>
      </c>
      <c r="V52" s="19">
        <f>R52*S52</f>
        <v>606895.25</v>
      </c>
      <c r="W52" s="11">
        <v>26.25</v>
      </c>
      <c r="X52" s="11">
        <v>18.75</v>
      </c>
      <c r="Y52" s="11">
        <v>21.75</v>
      </c>
      <c r="Z52" s="28">
        <v>13931</v>
      </c>
      <c r="AA52" s="17">
        <f>W52*Z52</f>
        <v>365688.75</v>
      </c>
      <c r="AB52" s="17">
        <f>X52*Z52</f>
        <v>261206.25</v>
      </c>
      <c r="AC52" s="19">
        <f>Y52*Z52</f>
        <v>302999.25</v>
      </c>
      <c r="AD52" s="11">
        <v>10.75</v>
      </c>
      <c r="AE52" s="11">
        <v>9.25</v>
      </c>
      <c r="AF52" s="11">
        <v>9.875</v>
      </c>
      <c r="AG52" s="28">
        <v>10898</v>
      </c>
      <c r="AH52" s="17">
        <f>AD52*AG52</f>
        <v>117153.5</v>
      </c>
      <c r="AI52" s="17">
        <f>AE52*AG52</f>
        <v>100806.5</v>
      </c>
      <c r="AJ52" s="19">
        <f>AF52*AG52</f>
        <v>107617.75</v>
      </c>
      <c r="AK52" s="21"/>
      <c r="AL52" s="21"/>
      <c r="AM52" s="21"/>
      <c r="AN52" s="21"/>
      <c r="AO52" s="23"/>
      <c r="AP52" s="23"/>
      <c r="AQ52" s="22"/>
      <c r="AR52" s="21"/>
      <c r="AS52" s="21"/>
      <c r="AT52" s="21"/>
      <c r="AU52" s="21"/>
      <c r="AV52" s="23"/>
      <c r="AW52" s="23"/>
      <c r="AX52" s="2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</row>
    <row r="53" spans="1:150" ht="12.75">
      <c r="A53" s="24" t="s">
        <v>60</v>
      </c>
      <c r="B53" s="15"/>
      <c r="C53" s="32"/>
      <c r="D53" s="15"/>
      <c r="E53" s="48"/>
      <c r="F53" s="15"/>
      <c r="G53" s="32"/>
      <c r="H53" s="14"/>
      <c r="I53" s="11"/>
      <c r="J53" s="12"/>
      <c r="K53" s="12"/>
      <c r="L53" s="20"/>
      <c r="M53" s="11"/>
      <c r="N53" s="12"/>
      <c r="O53" s="14"/>
      <c r="P53" s="11"/>
      <c r="Q53" s="11"/>
      <c r="R53" s="11"/>
      <c r="S53" s="28"/>
      <c r="T53" s="11"/>
      <c r="U53" s="11"/>
      <c r="V53" s="19"/>
      <c r="W53" s="11"/>
      <c r="X53" s="11"/>
      <c r="Y53" s="11"/>
      <c r="Z53" s="28"/>
      <c r="AA53" s="17"/>
      <c r="AB53" s="17"/>
      <c r="AC53" s="19"/>
      <c r="AD53" s="11"/>
      <c r="AE53" s="11"/>
      <c r="AF53" s="11"/>
      <c r="AG53" s="28"/>
      <c r="AH53" s="17"/>
      <c r="AI53" s="17"/>
      <c r="AJ53" s="19"/>
      <c r="AK53" s="21"/>
      <c r="AL53" s="21"/>
      <c r="AM53" s="21"/>
      <c r="AN53" s="21"/>
      <c r="AO53" s="23"/>
      <c r="AP53" s="23"/>
      <c r="AQ53" s="22"/>
      <c r="AR53" s="21"/>
      <c r="AS53" s="21"/>
      <c r="AT53" s="21"/>
      <c r="AU53" s="21"/>
      <c r="AV53" s="23"/>
      <c r="AW53" s="23"/>
      <c r="AX53" s="2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</row>
    <row r="54" spans="1:150" ht="12.75">
      <c r="A54" s="16" t="s">
        <v>61</v>
      </c>
      <c r="B54" s="32">
        <v>74.02777777777777</v>
      </c>
      <c r="C54" s="17">
        <v>13.375</v>
      </c>
      <c r="D54" s="32">
        <v>71.02777777777777</v>
      </c>
      <c r="E54" s="18">
        <v>19281</v>
      </c>
      <c r="F54" s="32">
        <f>B54*E54</f>
        <v>1427329.5833333333</v>
      </c>
      <c r="G54" s="17">
        <f>C54*E54</f>
        <v>257883.375</v>
      </c>
      <c r="H54" s="31">
        <f>D54*E54</f>
        <v>1369486.5833333333</v>
      </c>
      <c r="I54" s="11">
        <v>47.125</v>
      </c>
      <c r="J54" s="12">
        <v>16</v>
      </c>
      <c r="K54" s="30">
        <v>23.0625</v>
      </c>
      <c r="L54" s="28">
        <v>18595</v>
      </c>
      <c r="M54" s="11">
        <f>I54*L54</f>
        <v>876289.375</v>
      </c>
      <c r="N54" s="12">
        <f>J54*L54</f>
        <v>297520</v>
      </c>
      <c r="O54" s="31">
        <f>K54*L54</f>
        <v>428847.1875</v>
      </c>
      <c r="P54" s="11">
        <v>51.5</v>
      </c>
      <c r="Q54" s="11">
        <v>24.375</v>
      </c>
      <c r="R54" s="12">
        <v>40</v>
      </c>
      <c r="S54" s="28">
        <v>18348</v>
      </c>
      <c r="T54" s="11">
        <f>P54*S54</f>
        <v>944922</v>
      </c>
      <c r="U54" s="11">
        <f>Q54*S54</f>
        <v>447232.5</v>
      </c>
      <c r="V54" s="14">
        <f>R54*S54</f>
        <v>733920</v>
      </c>
      <c r="W54" s="11">
        <v>38.375</v>
      </c>
      <c r="X54" s="12">
        <v>12</v>
      </c>
      <c r="Y54" s="11">
        <v>35.75</v>
      </c>
      <c r="Z54" s="28">
        <v>15759</v>
      </c>
      <c r="AA54" s="17">
        <f>W54*Z54</f>
        <v>604751.625</v>
      </c>
      <c r="AB54" s="15">
        <f>X54*Z54</f>
        <v>189108</v>
      </c>
      <c r="AC54" s="19">
        <f>Y54*Z54</f>
        <v>563384.25</v>
      </c>
      <c r="AD54" s="11">
        <v>26.75</v>
      </c>
      <c r="AE54" s="11">
        <v>13.125</v>
      </c>
      <c r="AF54" s="11">
        <v>23.5</v>
      </c>
      <c r="AG54" s="28">
        <v>15406</v>
      </c>
      <c r="AH54" s="17">
        <f>AD54*AG54</f>
        <v>412110.5</v>
      </c>
      <c r="AI54" s="17">
        <f>AE54*AG54</f>
        <v>202203.75</v>
      </c>
      <c r="AJ54" s="19">
        <f>AF54*AG54</f>
        <v>362041</v>
      </c>
      <c r="AK54" s="11">
        <v>29.875</v>
      </c>
      <c r="AL54" s="11">
        <v>13.75</v>
      </c>
      <c r="AM54" s="11">
        <v>16.625</v>
      </c>
      <c r="AN54" s="28">
        <v>15248</v>
      </c>
      <c r="AO54" s="17">
        <f>AK54*AN54</f>
        <v>455534</v>
      </c>
      <c r="AP54" s="17">
        <f>AL54*AN54</f>
        <v>209660</v>
      </c>
      <c r="AQ54" s="19">
        <f>AM54*AN54</f>
        <v>253498</v>
      </c>
      <c r="AR54" s="11">
        <v>26.625</v>
      </c>
      <c r="AS54" s="11">
        <v>6.5</v>
      </c>
      <c r="AT54" s="11">
        <v>25.125</v>
      </c>
      <c r="AU54" s="34"/>
      <c r="AV54" s="15"/>
      <c r="AW54" s="15"/>
      <c r="AX54" s="14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</row>
    <row r="55" spans="1:150" ht="12.75">
      <c r="A55" s="24" t="s">
        <v>62</v>
      </c>
      <c r="B55" s="32"/>
      <c r="C55" s="17"/>
      <c r="D55" s="32"/>
      <c r="E55" s="18"/>
      <c r="F55" s="32"/>
      <c r="G55" s="17"/>
      <c r="H55" s="31"/>
      <c r="I55" s="11"/>
      <c r="J55" s="12"/>
      <c r="K55" s="30"/>
      <c r="L55" s="28"/>
      <c r="M55" s="11"/>
      <c r="N55" s="12"/>
      <c r="O55" s="31"/>
      <c r="P55" s="11"/>
      <c r="Q55" s="11"/>
      <c r="R55" s="12"/>
      <c r="S55" s="28"/>
      <c r="T55" s="11"/>
      <c r="U55" s="11"/>
      <c r="V55" s="14"/>
      <c r="W55" s="11"/>
      <c r="X55" s="12"/>
      <c r="Y55" s="11"/>
      <c r="Z55" s="28"/>
      <c r="AA55" s="17"/>
      <c r="AB55" s="15"/>
      <c r="AC55" s="19"/>
      <c r="AD55" s="11"/>
      <c r="AE55" s="11"/>
      <c r="AF55" s="11"/>
      <c r="AG55" s="28"/>
      <c r="AH55" s="17"/>
      <c r="AI55" s="17"/>
      <c r="AJ55" s="19"/>
      <c r="AK55" s="11"/>
      <c r="AL55" s="11"/>
      <c r="AM55" s="11"/>
      <c r="AN55" s="28"/>
      <c r="AO55" s="17"/>
      <c r="AP55" s="17"/>
      <c r="AQ55" s="19"/>
      <c r="AR55" s="11"/>
      <c r="AS55" s="11"/>
      <c r="AT55" s="11"/>
      <c r="AU55" s="34"/>
      <c r="AV55" s="15"/>
      <c r="AW55" s="15"/>
      <c r="AX55" s="14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</row>
    <row r="56" spans="1:150" ht="12.75">
      <c r="A56" s="24" t="s">
        <v>63</v>
      </c>
      <c r="B56" s="15"/>
      <c r="C56" s="15"/>
      <c r="D56" s="15"/>
      <c r="E56" s="15"/>
      <c r="F56" s="15"/>
      <c r="G56" s="15"/>
      <c r="H56" s="14"/>
      <c r="I56" s="12"/>
      <c r="J56" s="12"/>
      <c r="K56" s="12"/>
      <c r="L56" s="12"/>
      <c r="M56" s="12"/>
      <c r="N56" s="12"/>
      <c r="O56" s="14"/>
      <c r="P56" s="12"/>
      <c r="Q56" s="12"/>
      <c r="R56" s="12"/>
      <c r="S56" s="12"/>
      <c r="T56" s="12"/>
      <c r="U56" s="12"/>
      <c r="V56" s="14"/>
      <c r="W56" s="12"/>
      <c r="X56" s="12"/>
      <c r="Y56" s="12"/>
      <c r="Z56" s="12"/>
      <c r="AA56" s="15"/>
      <c r="AB56" s="15"/>
      <c r="AC56" s="14"/>
      <c r="AD56" s="12"/>
      <c r="AE56" s="12"/>
      <c r="AF56" s="12"/>
      <c r="AG56" s="12"/>
      <c r="AH56" s="15"/>
      <c r="AI56" s="15"/>
      <c r="AJ56" s="14"/>
      <c r="AK56" s="12"/>
      <c r="AL56" s="12"/>
      <c r="AM56" s="12"/>
      <c r="AN56" s="12"/>
      <c r="AO56" s="15"/>
      <c r="AP56" s="15"/>
      <c r="AQ56" s="14"/>
      <c r="AR56" s="12"/>
      <c r="AS56" s="12"/>
      <c r="AT56" s="12"/>
      <c r="AU56" s="12"/>
      <c r="AV56" s="15"/>
      <c r="AW56" s="15"/>
      <c r="AX56" s="14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</row>
    <row r="57" spans="1:150" ht="12.75">
      <c r="A57" s="24" t="s">
        <v>64</v>
      </c>
      <c r="B57" s="15"/>
      <c r="C57" s="15"/>
      <c r="D57" s="15"/>
      <c r="E57" s="15"/>
      <c r="F57" s="15"/>
      <c r="G57" s="15"/>
      <c r="H57" s="14"/>
      <c r="I57" s="12"/>
      <c r="J57" s="12"/>
      <c r="K57" s="12"/>
      <c r="L57" s="12"/>
      <c r="M57" s="12"/>
      <c r="N57" s="12"/>
      <c r="O57" s="14"/>
      <c r="P57" s="12"/>
      <c r="Q57" s="12"/>
      <c r="R57" s="12"/>
      <c r="S57" s="12"/>
      <c r="T57" s="12"/>
      <c r="U57" s="12"/>
      <c r="V57" s="14"/>
      <c r="W57" s="12"/>
      <c r="X57" s="12"/>
      <c r="Y57" s="12"/>
      <c r="Z57" s="12"/>
      <c r="AA57" s="15"/>
      <c r="AB57" s="15"/>
      <c r="AC57" s="14"/>
      <c r="AD57" s="12"/>
      <c r="AE57" s="12"/>
      <c r="AF57" s="12"/>
      <c r="AG57" s="12"/>
      <c r="AH57" s="15"/>
      <c r="AI57" s="15"/>
      <c r="AJ57" s="14"/>
      <c r="AK57" s="12"/>
      <c r="AL57" s="12"/>
      <c r="AM57" s="12"/>
      <c r="AN57" s="12"/>
      <c r="AO57" s="15"/>
      <c r="AP57" s="15"/>
      <c r="AQ57" s="14"/>
      <c r="AR57" s="12"/>
      <c r="AS57" s="12"/>
      <c r="AT57" s="12"/>
      <c r="AU57" s="12"/>
      <c r="AV57" s="15"/>
      <c r="AW57" s="15"/>
      <c r="AX57" s="14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</row>
    <row r="58" spans="1:150" s="93" customFormat="1" ht="12.75">
      <c r="A58" s="95" t="s">
        <v>114</v>
      </c>
      <c r="B58" s="96"/>
      <c r="C58" s="96"/>
      <c r="D58" s="96"/>
      <c r="E58" s="96"/>
      <c r="F58" s="96"/>
      <c r="G58" s="96"/>
      <c r="H58" s="105"/>
      <c r="I58" s="94"/>
      <c r="J58" s="94"/>
      <c r="K58" s="94"/>
      <c r="L58" s="94"/>
      <c r="M58" s="94"/>
      <c r="N58" s="94"/>
      <c r="O58" s="105"/>
      <c r="P58" s="94"/>
      <c r="Q58" s="94"/>
      <c r="R58" s="94"/>
      <c r="S58" s="94"/>
      <c r="T58" s="94"/>
      <c r="U58" s="94"/>
      <c r="V58" s="105"/>
      <c r="W58" s="94"/>
      <c r="X58" s="94"/>
      <c r="Y58" s="94"/>
      <c r="Z58" s="94"/>
      <c r="AA58" s="96"/>
      <c r="AB58" s="96"/>
      <c r="AC58" s="105"/>
      <c r="AD58" s="94"/>
      <c r="AE58" s="94"/>
      <c r="AF58" s="94"/>
      <c r="AG58" s="94"/>
      <c r="AH58" s="96"/>
      <c r="AI58" s="96"/>
      <c r="AJ58" s="105"/>
      <c r="AK58" s="94"/>
      <c r="AL58" s="94"/>
      <c r="AM58" s="94"/>
      <c r="AN58" s="94"/>
      <c r="AO58" s="96"/>
      <c r="AP58" s="96"/>
      <c r="AQ58" s="105"/>
      <c r="AR58" s="94"/>
      <c r="AS58" s="94"/>
      <c r="AT58" s="94"/>
      <c r="AU58" s="94"/>
      <c r="AV58" s="96"/>
      <c r="AW58" s="96"/>
      <c r="AX58" s="105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</row>
    <row r="59" spans="1:150" ht="12.75">
      <c r="A59" s="24" t="s">
        <v>65</v>
      </c>
      <c r="B59" s="15"/>
      <c r="C59" s="15"/>
      <c r="D59" s="15"/>
      <c r="E59" s="15"/>
      <c r="F59" s="15"/>
      <c r="G59" s="15"/>
      <c r="H59" s="14"/>
      <c r="I59" s="12"/>
      <c r="J59" s="12"/>
      <c r="K59" s="12"/>
      <c r="L59" s="12"/>
      <c r="M59" s="12"/>
      <c r="N59" s="12"/>
      <c r="O59" s="14"/>
      <c r="P59" s="12"/>
      <c r="Q59" s="12"/>
      <c r="R59" s="12"/>
      <c r="S59" s="12"/>
      <c r="T59" s="12"/>
      <c r="U59" s="12"/>
      <c r="V59" s="14"/>
      <c r="W59" s="12"/>
      <c r="X59" s="12"/>
      <c r="Y59" s="12"/>
      <c r="Z59" s="12"/>
      <c r="AA59" s="15"/>
      <c r="AB59" s="15"/>
      <c r="AC59" s="14"/>
      <c r="AD59" s="12"/>
      <c r="AE59" s="12"/>
      <c r="AF59" s="12"/>
      <c r="AG59" s="12"/>
      <c r="AH59" s="15"/>
      <c r="AI59" s="15"/>
      <c r="AJ59" s="14"/>
      <c r="AK59" s="12"/>
      <c r="AL59" s="12"/>
      <c r="AM59" s="12"/>
      <c r="AN59" s="12"/>
      <c r="AO59" s="15"/>
      <c r="AP59" s="15"/>
      <c r="AQ59" s="14"/>
      <c r="AR59" s="12"/>
      <c r="AS59" s="12"/>
      <c r="AT59" s="12"/>
      <c r="AU59" s="12"/>
      <c r="AV59" s="15"/>
      <c r="AW59" s="15"/>
      <c r="AX59" s="14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</row>
    <row r="60" spans="1:150" ht="12.75">
      <c r="A60" s="24" t="s">
        <v>66</v>
      </c>
      <c r="B60" s="15"/>
      <c r="C60" s="15"/>
      <c r="D60" s="15"/>
      <c r="E60" s="15"/>
      <c r="F60" s="15"/>
      <c r="G60" s="15"/>
      <c r="H60" s="14"/>
      <c r="I60" s="12"/>
      <c r="J60" s="12"/>
      <c r="K60" s="12"/>
      <c r="L60" s="12"/>
      <c r="M60" s="12"/>
      <c r="N60" s="12"/>
      <c r="O60" s="14"/>
      <c r="P60" s="12"/>
      <c r="Q60" s="12"/>
      <c r="R60" s="12"/>
      <c r="S60" s="12"/>
      <c r="T60" s="12"/>
      <c r="U60" s="12"/>
      <c r="V60" s="14"/>
      <c r="W60" s="12"/>
      <c r="X60" s="12"/>
      <c r="Y60" s="12"/>
      <c r="Z60" s="12"/>
      <c r="AA60" s="15"/>
      <c r="AB60" s="15"/>
      <c r="AC60" s="14"/>
      <c r="AD60" s="12"/>
      <c r="AE60" s="12"/>
      <c r="AF60" s="12"/>
      <c r="AG60" s="12"/>
      <c r="AH60" s="15"/>
      <c r="AI60" s="15"/>
      <c r="AJ60" s="14"/>
      <c r="AK60" s="12"/>
      <c r="AL60" s="12"/>
      <c r="AM60" s="12"/>
      <c r="AN60" s="12"/>
      <c r="AO60" s="15"/>
      <c r="AP60" s="15"/>
      <c r="AQ60" s="14"/>
      <c r="AR60" s="12"/>
      <c r="AS60" s="12"/>
      <c r="AT60" s="12"/>
      <c r="AU60" s="12"/>
      <c r="AV60" s="15"/>
      <c r="AW60" s="15"/>
      <c r="AX60" s="14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</row>
    <row r="61" spans="1:150" ht="12.75">
      <c r="A61" s="24" t="s">
        <v>67</v>
      </c>
      <c r="B61" s="15"/>
      <c r="C61" s="15"/>
      <c r="D61" s="15"/>
      <c r="E61" s="15"/>
      <c r="F61" s="15"/>
      <c r="G61" s="15"/>
      <c r="H61" s="14"/>
      <c r="I61" s="12"/>
      <c r="J61" s="12"/>
      <c r="K61" s="12"/>
      <c r="L61" s="12"/>
      <c r="M61" s="12"/>
      <c r="N61" s="12"/>
      <c r="O61" s="14"/>
      <c r="P61" s="12"/>
      <c r="Q61" s="12"/>
      <c r="R61" s="12"/>
      <c r="S61" s="12"/>
      <c r="T61" s="12"/>
      <c r="U61" s="12"/>
      <c r="V61" s="14"/>
      <c r="W61" s="12"/>
      <c r="X61" s="12"/>
      <c r="Y61" s="12"/>
      <c r="Z61" s="12"/>
      <c r="AA61" s="15"/>
      <c r="AB61" s="15"/>
      <c r="AC61" s="14"/>
      <c r="AD61" s="12"/>
      <c r="AE61" s="12"/>
      <c r="AF61" s="12"/>
      <c r="AG61" s="12"/>
      <c r="AH61" s="15"/>
      <c r="AI61" s="15"/>
      <c r="AJ61" s="14"/>
      <c r="AK61" s="12"/>
      <c r="AL61" s="12"/>
      <c r="AM61" s="12"/>
      <c r="AN61" s="12"/>
      <c r="AO61" s="15"/>
      <c r="AP61" s="15"/>
      <c r="AQ61" s="14"/>
      <c r="AR61" s="12"/>
      <c r="AS61" s="12"/>
      <c r="AT61" s="12"/>
      <c r="AU61" s="12"/>
      <c r="AV61" s="15"/>
      <c r="AW61" s="15"/>
      <c r="AX61" s="14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</row>
    <row r="62" spans="1:150" ht="12.75">
      <c r="A62" s="24"/>
      <c r="B62" s="15"/>
      <c r="C62" s="15"/>
      <c r="D62" s="15"/>
      <c r="E62" s="15"/>
      <c r="F62" s="15"/>
      <c r="G62" s="15"/>
      <c r="H62" s="14"/>
      <c r="I62" s="12"/>
      <c r="J62" s="12"/>
      <c r="K62" s="12"/>
      <c r="L62" s="12"/>
      <c r="M62" s="12"/>
      <c r="N62" s="12"/>
      <c r="O62" s="14"/>
      <c r="P62" s="12"/>
      <c r="Q62" s="12"/>
      <c r="R62" s="12"/>
      <c r="S62" s="12"/>
      <c r="T62" s="12"/>
      <c r="U62" s="12"/>
      <c r="V62" s="14"/>
      <c r="W62" s="12"/>
      <c r="X62" s="12"/>
      <c r="Y62" s="12"/>
      <c r="Z62" s="12"/>
      <c r="AA62" s="15"/>
      <c r="AB62" s="15"/>
      <c r="AC62" s="14"/>
      <c r="AD62" s="12"/>
      <c r="AE62" s="12"/>
      <c r="AF62" s="12"/>
      <c r="AG62" s="12"/>
      <c r="AH62" s="15"/>
      <c r="AI62" s="15"/>
      <c r="AJ62" s="14"/>
      <c r="AK62" s="12"/>
      <c r="AL62" s="12"/>
      <c r="AM62" s="12"/>
      <c r="AN62" s="12"/>
      <c r="AO62" s="15"/>
      <c r="AP62" s="15"/>
      <c r="AQ62" s="14"/>
      <c r="AR62" s="12"/>
      <c r="AS62" s="12"/>
      <c r="AT62" s="12"/>
      <c r="AU62" s="12"/>
      <c r="AV62" s="15"/>
      <c r="AW62" s="15"/>
      <c r="AX62" s="14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</row>
    <row r="63" spans="1:150" ht="12.75">
      <c r="A63" s="72" t="s">
        <v>68</v>
      </c>
      <c r="B63" s="15"/>
      <c r="C63" s="15"/>
      <c r="D63" s="15"/>
      <c r="E63" s="15"/>
      <c r="F63" s="15"/>
      <c r="G63" s="15"/>
      <c r="H63" s="14"/>
      <c r="I63" s="12"/>
      <c r="J63" s="12"/>
      <c r="K63" s="12"/>
      <c r="L63" s="12"/>
      <c r="M63" s="12"/>
      <c r="N63" s="12"/>
      <c r="O63" s="14"/>
      <c r="P63" s="12"/>
      <c r="Q63" s="12"/>
      <c r="R63" s="12"/>
      <c r="S63" s="12"/>
      <c r="T63" s="12"/>
      <c r="U63" s="12"/>
      <c r="V63" s="14"/>
      <c r="W63" s="12"/>
      <c r="X63" s="12"/>
      <c r="Y63" s="12"/>
      <c r="Z63" s="12"/>
      <c r="AA63" s="15"/>
      <c r="AB63" s="15"/>
      <c r="AC63" s="14"/>
      <c r="AD63" s="12"/>
      <c r="AE63" s="12"/>
      <c r="AF63" s="12"/>
      <c r="AG63" s="12"/>
      <c r="AH63" s="15"/>
      <c r="AI63" s="15"/>
      <c r="AJ63" s="14"/>
      <c r="AK63" s="12"/>
      <c r="AL63" s="12"/>
      <c r="AM63" s="12"/>
      <c r="AN63" s="12"/>
      <c r="AO63" s="15"/>
      <c r="AP63" s="15"/>
      <c r="AQ63" s="14"/>
      <c r="AR63" s="12"/>
      <c r="AS63" s="12"/>
      <c r="AT63" s="12"/>
      <c r="AU63" s="12"/>
      <c r="AV63" s="15"/>
      <c r="AW63" s="15"/>
      <c r="AX63" s="14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</row>
    <row r="64" spans="1:150" ht="12.75">
      <c r="A64" s="16" t="s">
        <v>69</v>
      </c>
      <c r="B64" s="17">
        <v>4.875</v>
      </c>
      <c r="C64" s="17">
        <v>0.5</v>
      </c>
      <c r="D64" s="32">
        <v>2.75</v>
      </c>
      <c r="E64" s="18">
        <v>22032</v>
      </c>
      <c r="F64" s="17">
        <f>B64*E64</f>
        <v>107406</v>
      </c>
      <c r="G64" s="17">
        <f>C64*E64</f>
        <v>11016</v>
      </c>
      <c r="H64" s="31">
        <f>D64*E64</f>
        <v>60588</v>
      </c>
      <c r="I64" s="73">
        <v>1</v>
      </c>
      <c r="J64" s="74">
        <v>0.0625</v>
      </c>
      <c r="K64" s="74">
        <v>0.0625</v>
      </c>
      <c r="L64" s="28">
        <v>21939</v>
      </c>
      <c r="M64" s="12">
        <f>I64*L64</f>
        <v>21939</v>
      </c>
      <c r="N64" s="30">
        <f>J64*L64</f>
        <v>1371.1875</v>
      </c>
      <c r="O64" s="31">
        <f>K64*L64</f>
        <v>1371.1875</v>
      </c>
      <c r="P64" s="11">
        <v>8.375</v>
      </c>
      <c r="Q64" s="30">
        <v>3.78125</v>
      </c>
      <c r="R64" s="30">
        <v>4.027777777777778</v>
      </c>
      <c r="S64" s="28">
        <v>19309</v>
      </c>
      <c r="T64" s="11">
        <f>P64*S64</f>
        <v>161712.875</v>
      </c>
      <c r="U64" s="30">
        <f>Q64*S64</f>
        <v>73012.15625</v>
      </c>
      <c r="V64" s="75">
        <v>77772</v>
      </c>
      <c r="W64" s="11">
        <v>6.375</v>
      </c>
      <c r="X64" s="30">
        <v>2.4375</v>
      </c>
      <c r="Y64" s="30">
        <v>5.3125</v>
      </c>
      <c r="Z64" s="28">
        <v>19037</v>
      </c>
      <c r="AA64" s="17">
        <f>W64*Z64</f>
        <v>121360.875</v>
      </c>
      <c r="AB64" s="32">
        <f>X64*Z64</f>
        <v>46402.6875</v>
      </c>
      <c r="AC64" s="31">
        <f>Y64*Z64</f>
        <v>101134.0625</v>
      </c>
      <c r="AD64" s="11">
        <v>5.5</v>
      </c>
      <c r="AE64" s="11">
        <v>1.5</v>
      </c>
      <c r="AF64" s="11">
        <v>4.75</v>
      </c>
      <c r="AG64" s="28">
        <v>18966</v>
      </c>
      <c r="AH64" s="17">
        <f>AD64*AG64</f>
        <v>104313</v>
      </c>
      <c r="AI64" s="17">
        <f>AE64*AG64</f>
        <v>28449</v>
      </c>
      <c r="AJ64" s="19">
        <f>AF64*AG64</f>
        <v>90088.5</v>
      </c>
      <c r="AK64" s="11">
        <v>3.625</v>
      </c>
      <c r="AL64" s="11">
        <v>1.125</v>
      </c>
      <c r="AM64" s="11">
        <v>1.875</v>
      </c>
      <c r="AN64" s="28">
        <v>15912</v>
      </c>
      <c r="AO64" s="17">
        <f>AK64*AN64</f>
        <v>57681</v>
      </c>
      <c r="AP64" s="17">
        <f>AL64*AN64</f>
        <v>17901</v>
      </c>
      <c r="AQ64" s="19">
        <f>AM64*AN64</f>
        <v>29835</v>
      </c>
      <c r="AR64" s="21"/>
      <c r="AS64" s="21"/>
      <c r="AT64" s="21"/>
      <c r="AU64" s="21"/>
      <c r="AV64" s="23"/>
      <c r="AW64" s="23"/>
      <c r="AX64" s="2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</row>
    <row r="65" spans="1:150" ht="12.75">
      <c r="A65" s="16" t="s">
        <v>70</v>
      </c>
      <c r="B65" s="17">
        <v>10.625</v>
      </c>
      <c r="C65" s="32">
        <v>2.138888888888889</v>
      </c>
      <c r="D65" s="15">
        <v>7</v>
      </c>
      <c r="E65" s="18">
        <v>13421</v>
      </c>
      <c r="F65" s="17">
        <f>B65*E65</f>
        <v>142598.125</v>
      </c>
      <c r="G65" s="32">
        <f>C65*E65</f>
        <v>28706.027777777777</v>
      </c>
      <c r="H65" s="14">
        <f>D65*E65</f>
        <v>93947</v>
      </c>
      <c r="I65" s="12">
        <v>15</v>
      </c>
      <c r="J65" s="12">
        <v>2</v>
      </c>
      <c r="K65" s="30">
        <v>3.09375</v>
      </c>
      <c r="L65" s="28">
        <v>12648</v>
      </c>
      <c r="M65" s="12">
        <f>I65*L65</f>
        <v>189720</v>
      </c>
      <c r="N65" s="12">
        <f>J65*L65</f>
        <v>25296</v>
      </c>
      <c r="O65" s="31">
        <f>K65*L65</f>
        <v>39129.75</v>
      </c>
      <c r="P65" s="21"/>
      <c r="Q65" s="21"/>
      <c r="R65" s="21"/>
      <c r="S65" s="21"/>
      <c r="T65" s="21"/>
      <c r="U65" s="21"/>
      <c r="V65" s="22"/>
      <c r="W65" s="21"/>
      <c r="X65" s="21"/>
      <c r="Y65" s="21"/>
      <c r="Z65" s="21"/>
      <c r="AA65" s="23"/>
      <c r="AB65" s="23"/>
      <c r="AC65" s="22"/>
      <c r="AD65" s="21"/>
      <c r="AE65" s="21"/>
      <c r="AF65" s="21"/>
      <c r="AG65" s="21"/>
      <c r="AH65" s="23"/>
      <c r="AI65" s="23"/>
      <c r="AJ65" s="22"/>
      <c r="AK65" s="21"/>
      <c r="AL65" s="21"/>
      <c r="AM65" s="21"/>
      <c r="AN65" s="21"/>
      <c r="AO65" s="23"/>
      <c r="AP65" s="23"/>
      <c r="AQ65" s="22"/>
      <c r="AR65" s="21"/>
      <c r="AS65" s="21"/>
      <c r="AT65" s="21"/>
      <c r="AU65" s="21"/>
      <c r="AV65" s="23"/>
      <c r="AW65" s="23"/>
      <c r="AX65" s="2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</row>
    <row r="66" spans="1:150" ht="12.75">
      <c r="A66" s="16" t="s">
        <v>71</v>
      </c>
      <c r="B66" s="17">
        <v>12.375</v>
      </c>
      <c r="C66" s="17">
        <v>5.5</v>
      </c>
      <c r="D66" s="32">
        <v>10.21875</v>
      </c>
      <c r="E66" s="48">
        <v>11551.681</v>
      </c>
      <c r="F66" s="17">
        <f>B66*E66</f>
        <v>142952.052375</v>
      </c>
      <c r="G66" s="17">
        <f>C66*E66</f>
        <v>63534.245500000005</v>
      </c>
      <c r="H66" s="31">
        <f>D66*E66</f>
        <v>118043.74021875001</v>
      </c>
      <c r="I66" s="11">
        <v>13.5</v>
      </c>
      <c r="J66" s="11">
        <v>3.375</v>
      </c>
      <c r="K66" s="30">
        <v>6.9375</v>
      </c>
      <c r="L66" s="20">
        <v>11452.457</v>
      </c>
      <c r="M66" s="11">
        <f>I66*L66</f>
        <v>154608.16950000002</v>
      </c>
      <c r="N66" s="11">
        <f>J66*L66</f>
        <v>38652.042375000005</v>
      </c>
      <c r="O66" s="31">
        <f>K66*L66</f>
        <v>79451.4204375</v>
      </c>
      <c r="P66" s="11">
        <v>14.375</v>
      </c>
      <c r="Q66" s="11">
        <v>6.125</v>
      </c>
      <c r="R66" s="12">
        <v>8</v>
      </c>
      <c r="S66" s="28">
        <v>9716</v>
      </c>
      <c r="T66" s="11">
        <f>P66*S66</f>
        <v>139667.5</v>
      </c>
      <c r="U66" s="11">
        <f>Q66*S66</f>
        <v>59510.5</v>
      </c>
      <c r="V66" s="14">
        <f>R66*S66</f>
        <v>77728</v>
      </c>
      <c r="W66" s="11">
        <v>16.625</v>
      </c>
      <c r="X66" s="11">
        <v>7.25</v>
      </c>
      <c r="Y66" s="11">
        <v>10.75</v>
      </c>
      <c r="Z66" s="28">
        <v>9514</v>
      </c>
      <c r="AA66" s="17">
        <f>W66*Z66</f>
        <v>158170.25</v>
      </c>
      <c r="AB66" s="17">
        <f>X66*Z66</f>
        <v>68976.5</v>
      </c>
      <c r="AC66" s="19">
        <f>Y66*Z66</f>
        <v>102275.5</v>
      </c>
      <c r="AD66" s="21"/>
      <c r="AE66" s="21"/>
      <c r="AF66" s="21"/>
      <c r="AG66" s="21"/>
      <c r="AH66" s="23"/>
      <c r="AI66" s="23"/>
      <c r="AJ66" s="22"/>
      <c r="AK66" s="21"/>
      <c r="AL66" s="21"/>
      <c r="AM66" s="21"/>
      <c r="AN66" s="21"/>
      <c r="AO66" s="23"/>
      <c r="AP66" s="23"/>
      <c r="AQ66" s="22"/>
      <c r="AR66" s="21"/>
      <c r="AS66" s="21"/>
      <c r="AT66" s="21"/>
      <c r="AU66" s="21"/>
      <c r="AV66" s="23"/>
      <c r="AW66" s="23"/>
      <c r="AX66" s="2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</row>
    <row r="67" spans="1:150" ht="12.75">
      <c r="A67" s="16" t="s">
        <v>72</v>
      </c>
      <c r="B67" s="17">
        <v>4.875</v>
      </c>
      <c r="C67" s="17">
        <v>1.25</v>
      </c>
      <c r="D67" s="32">
        <v>3.6875</v>
      </c>
      <c r="E67" s="48">
        <v>34019.175</v>
      </c>
      <c r="F67" s="17">
        <f>B67*E67</f>
        <v>165843.47812500002</v>
      </c>
      <c r="G67" s="17">
        <f>C67*E67</f>
        <v>42523.96875</v>
      </c>
      <c r="H67" s="31">
        <f>D67*E67</f>
        <v>125445.70781250001</v>
      </c>
      <c r="I67" s="11">
        <v>4.25</v>
      </c>
      <c r="J67" s="11">
        <v>0.875</v>
      </c>
      <c r="K67" s="30">
        <v>1.3125</v>
      </c>
      <c r="L67" s="20">
        <v>30652.375</v>
      </c>
      <c r="M67" s="11">
        <f>I67*L67</f>
        <v>130272.59375</v>
      </c>
      <c r="N67" s="11">
        <f>J67*L67</f>
        <v>26820.828125</v>
      </c>
      <c r="O67" s="31">
        <f>K67*L67</f>
        <v>40231.2421875</v>
      </c>
      <c r="P67" s="30">
        <v>6.4375</v>
      </c>
      <c r="Q67" s="11">
        <v>2.25</v>
      </c>
      <c r="R67" s="11">
        <v>2.375</v>
      </c>
      <c r="S67" s="28">
        <v>20211</v>
      </c>
      <c r="T67" s="30">
        <f>P67*S67</f>
        <v>130108.3125</v>
      </c>
      <c r="U67" s="11">
        <f>Q67*S67</f>
        <v>45474.75</v>
      </c>
      <c r="V67" s="19">
        <f>R67*S67</f>
        <v>48001.125</v>
      </c>
      <c r="W67" s="11">
        <v>7.25</v>
      </c>
      <c r="X67" s="11">
        <v>2.875</v>
      </c>
      <c r="Y67" s="30">
        <v>3.9375</v>
      </c>
      <c r="Z67" s="28">
        <v>20136</v>
      </c>
      <c r="AA67" s="17">
        <f>W67*Z67</f>
        <v>145986</v>
      </c>
      <c r="AB67" s="17">
        <f>X67*Z67</f>
        <v>57891</v>
      </c>
      <c r="AC67" s="31">
        <f>Y67*Z67</f>
        <v>79285.5</v>
      </c>
      <c r="AD67" s="11">
        <v>6.5</v>
      </c>
      <c r="AE67" s="11">
        <v>3.5</v>
      </c>
      <c r="AF67" s="11">
        <v>5.625</v>
      </c>
      <c r="AG67" s="28">
        <v>12317</v>
      </c>
      <c r="AH67" s="17">
        <f>AD67*AG67</f>
        <v>80060.5</v>
      </c>
      <c r="AI67" s="17">
        <f>AE67*AG67</f>
        <v>43109.5</v>
      </c>
      <c r="AJ67" s="19">
        <f>AF67*AG67</f>
        <v>69283.125</v>
      </c>
      <c r="AK67" s="11">
        <v>7.125</v>
      </c>
      <c r="AL67" s="11">
        <v>3.75</v>
      </c>
      <c r="AM67" s="11">
        <v>4.75</v>
      </c>
      <c r="AN67" s="28">
        <v>8959</v>
      </c>
      <c r="AO67" s="17">
        <f>AK67*AN67</f>
        <v>63832.875</v>
      </c>
      <c r="AP67" s="17">
        <f>AL67*AN67</f>
        <v>33596.25</v>
      </c>
      <c r="AQ67" s="19">
        <f>AM67*AN67</f>
        <v>42555.25</v>
      </c>
      <c r="AR67" s="21"/>
      <c r="AS67" s="21"/>
      <c r="AT67" s="21"/>
      <c r="AU67" s="21"/>
      <c r="AV67" s="23"/>
      <c r="AW67" s="23"/>
      <c r="AX67" s="2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</row>
    <row r="68" spans="1:150" ht="12.75">
      <c r="A68" s="76" t="s">
        <v>73</v>
      </c>
      <c r="B68" s="77">
        <v>6.361111111111111</v>
      </c>
      <c r="C68" s="77">
        <v>2.4375</v>
      </c>
      <c r="D68" s="77">
        <v>3.3125</v>
      </c>
      <c r="E68" s="78">
        <v>9945</v>
      </c>
      <c r="F68" s="77">
        <f>B68*E68</f>
        <v>63261.24999999999</v>
      </c>
      <c r="G68" s="77">
        <f>C68*E68</f>
        <v>24240.9375</v>
      </c>
      <c r="H68" s="79">
        <f>D68*E68</f>
        <v>32942.8125</v>
      </c>
      <c r="I68" s="80">
        <v>12.375</v>
      </c>
      <c r="J68" s="81">
        <v>3</v>
      </c>
      <c r="K68" s="77">
        <v>5.21875</v>
      </c>
      <c r="L68" s="78">
        <v>9788</v>
      </c>
      <c r="M68" s="80">
        <f>I68*L68</f>
        <v>121126.5</v>
      </c>
      <c r="N68" s="81">
        <f>J68*L68</f>
        <v>29364</v>
      </c>
      <c r="O68" s="79">
        <f>K68*L68</f>
        <v>51081.125</v>
      </c>
      <c r="P68" s="82"/>
      <c r="Q68" s="82"/>
      <c r="R68" s="82"/>
      <c r="S68" s="82"/>
      <c r="T68" s="82"/>
      <c r="U68" s="82"/>
      <c r="V68" s="83"/>
      <c r="W68" s="82"/>
      <c r="X68" s="82"/>
      <c r="Y68" s="82"/>
      <c r="Z68" s="82"/>
      <c r="AA68" s="82"/>
      <c r="AB68" s="82"/>
      <c r="AC68" s="83"/>
      <c r="AD68" s="82"/>
      <c r="AE68" s="82"/>
      <c r="AF68" s="82"/>
      <c r="AG68" s="82"/>
      <c r="AH68" s="82"/>
      <c r="AI68" s="82"/>
      <c r="AJ68" s="83"/>
      <c r="AK68" s="82"/>
      <c r="AL68" s="82"/>
      <c r="AM68" s="82"/>
      <c r="AN68" s="82"/>
      <c r="AO68" s="82"/>
      <c r="AP68" s="82"/>
      <c r="AQ68" s="83"/>
      <c r="AR68" s="82"/>
      <c r="AS68" s="82"/>
      <c r="AT68" s="82"/>
      <c r="AU68" s="82"/>
      <c r="AV68" s="82"/>
      <c r="AW68" s="82"/>
      <c r="AX68" s="83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</row>
    <row r="69" spans="2:150" ht="12.75">
      <c r="B69" s="15"/>
      <c r="C69" s="15"/>
      <c r="D69" s="15"/>
      <c r="E69" s="15"/>
      <c r="F69" s="15"/>
      <c r="G69" s="15"/>
      <c r="H69" s="14"/>
      <c r="I69" s="12"/>
      <c r="J69" s="12"/>
      <c r="K69" s="12"/>
      <c r="L69" s="12"/>
      <c r="M69" s="12"/>
      <c r="N69" s="12"/>
      <c r="O69" s="14"/>
      <c r="P69" s="12"/>
      <c r="Q69" s="12"/>
      <c r="R69" s="12"/>
      <c r="S69" s="12"/>
      <c r="T69" s="12"/>
      <c r="U69" s="12"/>
      <c r="V69" s="14"/>
      <c r="W69" s="12"/>
      <c r="X69" s="12"/>
      <c r="Y69" s="12"/>
      <c r="Z69" s="12"/>
      <c r="AA69" s="15"/>
      <c r="AB69" s="15"/>
      <c r="AC69" s="14"/>
      <c r="AD69" s="12"/>
      <c r="AE69" s="12"/>
      <c r="AF69" s="12"/>
      <c r="AG69" s="12"/>
      <c r="AH69" s="15"/>
      <c r="AI69" s="15"/>
      <c r="AJ69" s="14"/>
      <c r="AK69" s="12"/>
      <c r="AL69" s="12"/>
      <c r="AM69" s="12"/>
      <c r="AN69" s="12"/>
      <c r="AO69" s="15"/>
      <c r="AP69" s="15"/>
      <c r="AQ69" s="14"/>
      <c r="AR69" s="12"/>
      <c r="AS69" s="12"/>
      <c r="AT69" s="12"/>
      <c r="AU69" s="12"/>
      <c r="AV69" s="15"/>
      <c r="AW69" s="15"/>
      <c r="AX69" s="14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</row>
    <row r="70" spans="1:150" ht="12.75">
      <c r="A70" s="3" t="s">
        <v>0</v>
      </c>
      <c r="B70" s="12"/>
      <c r="C70" s="12"/>
      <c r="D70" s="12"/>
      <c r="E70" s="12"/>
      <c r="F70" s="87">
        <f>SUM(F3:F68)</f>
        <v>41164386.59498612</v>
      </c>
      <c r="G70" s="87">
        <f>SUM(G3:G68)</f>
        <v>7029382.409777779</v>
      </c>
      <c r="H70" s="87">
        <f>SUM(H3:H68)</f>
        <v>36794193.030253485</v>
      </c>
      <c r="I70" s="87"/>
      <c r="J70" s="87"/>
      <c r="K70" s="87"/>
      <c r="L70" s="87"/>
      <c r="M70" s="87">
        <f>SUM(M3:M68)</f>
        <v>11159010.852</v>
      </c>
      <c r="N70" s="87">
        <f>SUM(N3:N68)</f>
        <v>4160933.617125</v>
      </c>
      <c r="O70" s="88">
        <f>SUM(O3:O68)</f>
        <v>7453571.208333332</v>
      </c>
      <c r="P70" s="87"/>
      <c r="Q70" s="87"/>
      <c r="R70" s="87"/>
      <c r="S70" s="87"/>
      <c r="T70" s="87">
        <f>SUM(T3:T68)</f>
        <v>9514722.382875</v>
      </c>
      <c r="U70" s="87">
        <f>SUM(U3:U68)</f>
        <v>4966829.766875</v>
      </c>
      <c r="V70" s="87">
        <f>SUM(V3:V68)</f>
        <v>7370727.803125001</v>
      </c>
      <c r="W70" s="87"/>
      <c r="X70" s="87"/>
      <c r="Y70" s="87"/>
      <c r="Z70" s="87"/>
      <c r="AA70" s="87">
        <f>SUM(AA3:AA68)</f>
        <v>6990601.548125</v>
      </c>
      <c r="AB70" s="87">
        <f>SUM(AB3:AB68)</f>
        <v>3379566.8992500002</v>
      </c>
      <c r="AC70" s="87">
        <f>SUM(AC3:AC68)</f>
        <v>5620775.841375</v>
      </c>
      <c r="AD70" s="87"/>
      <c r="AE70" s="87"/>
      <c r="AF70" s="87"/>
      <c r="AG70" s="87"/>
      <c r="AH70" s="87">
        <f>SUM(AH3:AH68)</f>
        <v>2658058.17125</v>
      </c>
      <c r="AI70" s="87">
        <f>SUM(AI3:AI68)</f>
        <v>1206128.90475</v>
      </c>
      <c r="AJ70" s="87">
        <f>SUM(AJ3:AJ68)</f>
        <v>2260427.04625</v>
      </c>
      <c r="AK70" s="87"/>
      <c r="AL70" s="87"/>
      <c r="AM70" s="87"/>
      <c r="AN70" s="87"/>
      <c r="AO70" s="87">
        <f>SUM(AO3:AO68)</f>
        <v>1354802.81675</v>
      </c>
      <c r="AP70" s="87">
        <f>SUM(AP3:AP68)</f>
        <v>676150.256</v>
      </c>
      <c r="AQ70" s="87">
        <f>SUM(AQ3:AQ68)</f>
        <v>759959.2605</v>
      </c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</row>
    <row r="71" spans="1:150" ht="12.75">
      <c r="A71" s="3" t="s">
        <v>104</v>
      </c>
      <c r="B71" s="12"/>
      <c r="C71" s="12"/>
      <c r="D71" s="12"/>
      <c r="E71" s="12"/>
      <c r="F71" s="87">
        <f>(F11+F30+F33+F46)</f>
        <v>20593147.0365</v>
      </c>
      <c r="G71" s="87">
        <f>(G11+G30+G33+G46)</f>
        <v>3292695.863555555</v>
      </c>
      <c r="H71" s="87">
        <f>(H11+H30+H33+H46)</f>
        <v>18989077.552277777</v>
      </c>
      <c r="I71" s="87"/>
      <c r="J71" s="87"/>
      <c r="K71" s="87"/>
      <c r="L71" s="87"/>
      <c r="M71" s="87">
        <f>(M11+M30+M33+M46)</f>
        <v>4405644.098999999</v>
      </c>
      <c r="N71" s="87">
        <f>(N11+N30+N33+N46)</f>
        <v>1854674.5727499998</v>
      </c>
      <c r="O71" s="88">
        <f>(O11+O30+O33+O46)</f>
        <v>3417810.952625</v>
      </c>
      <c r="P71" s="87"/>
      <c r="Q71" s="87"/>
      <c r="R71" s="87"/>
      <c r="S71" s="87"/>
      <c r="T71" s="87">
        <f>(T11+T30+T33+T46)</f>
        <v>3902196.23125</v>
      </c>
      <c r="U71" s="87">
        <f>U11+U30+U33+U46</f>
        <v>2187911.8277499997</v>
      </c>
      <c r="V71" s="87">
        <f>V11+V30+V33+V46</f>
        <v>3451440.8682500003</v>
      </c>
      <c r="W71" s="87"/>
      <c r="X71" s="87"/>
      <c r="Y71" s="87"/>
      <c r="Z71" s="87"/>
      <c r="AA71" s="87">
        <f>AA11+AA30+AA33+AA46</f>
        <v>3562734.0581250004</v>
      </c>
      <c r="AB71" s="87">
        <f>AB11+AB30+AB33+AB46</f>
        <v>1664113.1657500002</v>
      </c>
      <c r="AC71" s="87">
        <f>AC11+AC30+AC33+AC46</f>
        <v>2916075.019375</v>
      </c>
      <c r="AD71" s="87"/>
      <c r="AE71" s="87"/>
      <c r="AF71" s="87"/>
      <c r="AG71" s="87"/>
      <c r="AH71" s="87">
        <f>AH11+AH30+AH33+AH46</f>
        <v>1097583.6712500001</v>
      </c>
      <c r="AI71" s="87">
        <f>AI11+AI30+AI33+AI46</f>
        <v>468141.15475</v>
      </c>
      <c r="AJ71" s="87">
        <f>AJ11+AJ30+AJ33+AJ46</f>
        <v>860127.67125</v>
      </c>
      <c r="AK71" s="87"/>
      <c r="AL71" s="87"/>
      <c r="AM71" s="87"/>
      <c r="AN71" s="87"/>
      <c r="AO71" s="87">
        <f>AO11+AO30+AO33+AO46</f>
        <v>418067.56675</v>
      </c>
      <c r="AP71" s="87">
        <f>AP11+AP30+AP33+AP46</f>
        <v>317857.006</v>
      </c>
      <c r="AQ71" s="87">
        <f>AQ11+AQ30+AQ33+AQ46</f>
        <v>325280.0105</v>
      </c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</row>
    <row r="72" spans="1:150" ht="12.75">
      <c r="A72" s="3" t="s">
        <v>103</v>
      </c>
      <c r="B72" s="12"/>
      <c r="C72" s="12"/>
      <c r="D72" s="12"/>
      <c r="E72" s="12"/>
      <c r="F72" s="30"/>
      <c r="G72" s="11"/>
      <c r="H72" s="30">
        <v>28</v>
      </c>
      <c r="I72" s="12"/>
      <c r="J72" s="12"/>
      <c r="K72" s="12"/>
      <c r="L72" s="12"/>
      <c r="M72" s="11"/>
      <c r="N72" s="11"/>
      <c r="O72" s="19">
        <v>25</v>
      </c>
      <c r="P72" s="12"/>
      <c r="Q72" s="12"/>
      <c r="R72" s="12"/>
      <c r="S72" s="12"/>
      <c r="T72" s="11"/>
      <c r="U72" s="11"/>
      <c r="V72" s="11">
        <v>19</v>
      </c>
      <c r="W72" s="12"/>
      <c r="X72" s="12"/>
      <c r="Y72" s="12"/>
      <c r="Z72" s="12"/>
      <c r="AA72" s="11"/>
      <c r="AB72" s="11"/>
      <c r="AC72" s="11">
        <v>14</v>
      </c>
      <c r="AD72" s="12"/>
      <c r="AE72" s="12"/>
      <c r="AF72" s="12"/>
      <c r="AG72" s="12"/>
      <c r="AH72" s="11"/>
      <c r="AI72" s="11"/>
      <c r="AJ72" s="11">
        <v>10</v>
      </c>
      <c r="AK72" s="12"/>
      <c r="AL72" s="12"/>
      <c r="AM72" s="12"/>
      <c r="AN72" s="12"/>
      <c r="AO72" s="11"/>
      <c r="AP72" s="11"/>
      <c r="AQ72" s="11">
        <v>8</v>
      </c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</row>
    <row r="73" spans="1:150" ht="12.75">
      <c r="A73" s="3"/>
      <c r="B73" s="12"/>
      <c r="C73" s="12"/>
      <c r="D73" s="12"/>
      <c r="E73" s="12"/>
      <c r="F73" s="30"/>
      <c r="G73" s="11"/>
      <c r="H73" s="30"/>
      <c r="I73" s="12"/>
      <c r="J73" s="12"/>
      <c r="K73" s="12"/>
      <c r="L73" s="12"/>
      <c r="M73" s="11"/>
      <c r="N73" s="11"/>
      <c r="O73" s="19"/>
      <c r="P73" s="12"/>
      <c r="Q73" s="12"/>
      <c r="R73" s="12"/>
      <c r="S73" s="12"/>
      <c r="T73" s="11"/>
      <c r="U73" s="11"/>
      <c r="V73" s="11"/>
      <c r="W73" s="12"/>
      <c r="X73" s="12"/>
      <c r="Y73" s="12"/>
      <c r="Z73" s="12"/>
      <c r="AA73" s="11"/>
      <c r="AB73" s="11"/>
      <c r="AC73" s="11"/>
      <c r="AD73" s="12"/>
      <c r="AE73" s="12"/>
      <c r="AF73" s="12"/>
      <c r="AG73" s="12"/>
      <c r="AH73" s="11"/>
      <c r="AI73" s="11"/>
      <c r="AJ73" s="11"/>
      <c r="AK73" s="12"/>
      <c r="AL73" s="12"/>
      <c r="AM73" s="12"/>
      <c r="AN73" s="12"/>
      <c r="AO73" s="11"/>
      <c r="AP73" s="11"/>
      <c r="AQ73" s="11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</row>
    <row r="74" spans="1:150" ht="12.75" customHeight="1">
      <c r="A74" s="84" t="s">
        <v>76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4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</row>
    <row r="75" spans="1:150" s="117" customFormat="1" ht="12.75">
      <c r="A75" s="116" t="s">
        <v>77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</row>
    <row r="76" spans="1:150" s="120" customFormat="1" ht="12.75">
      <c r="A76" s="118" t="s">
        <v>78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</row>
    <row r="77" spans="1:150" ht="12.75">
      <c r="A77" s="39" t="s">
        <v>79</v>
      </c>
      <c r="B77" s="3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</row>
    <row r="78" spans="1:150" ht="12.75">
      <c r="A78" t="s">
        <v>116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</row>
    <row r="79" spans="1:150" ht="12.75">
      <c r="A79" t="s">
        <v>115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</row>
    <row r="80" spans="1:150" s="93" customFormat="1" ht="12.75">
      <c r="A80" s="93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</row>
    <row r="81" spans="1:150" ht="12.75">
      <c r="A81" t="s">
        <v>117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</row>
    <row r="82" spans="1:150" ht="12.75">
      <c r="A82" s="89" t="s">
        <v>101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</row>
    <row r="83" spans="1:150" ht="12.75">
      <c r="A83" s="90" t="s">
        <v>102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</row>
    <row r="84" spans="2:150" ht="12.75">
      <c r="B84" s="12"/>
      <c r="C84" s="30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</row>
    <row r="85" spans="2:150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</row>
    <row r="86" spans="2:150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</row>
    <row r="87" spans="2:150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</row>
    <row r="88" spans="2:150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</row>
    <row r="89" spans="2:150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</row>
    <row r="90" spans="2:150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</row>
    <row r="91" spans="2:150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</row>
    <row r="92" spans="2:150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</row>
    <row r="93" spans="2:150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</row>
    <row r="94" spans="2:150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</row>
    <row r="95" spans="2:150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</row>
    <row r="96" spans="2:150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</row>
    <row r="97" spans="2:150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</row>
    <row r="98" spans="2:150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</row>
    <row r="99" spans="2:150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</row>
    <row r="100" spans="2:150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</row>
    <row r="101" spans="2:150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</row>
    <row r="102" spans="2:150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</row>
    <row r="103" spans="2:150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</row>
    <row r="104" spans="2:150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</row>
    <row r="105" spans="2:150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</row>
    <row r="106" spans="2:150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</row>
    <row r="107" spans="2:150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</row>
    <row r="108" spans="2:150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</row>
    <row r="109" spans="2:150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</row>
    <row r="110" spans="2:150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</row>
    <row r="111" spans="2:150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</row>
    <row r="112" spans="2:150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</row>
    <row r="113" spans="2:150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</row>
    <row r="114" spans="2:150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</row>
    <row r="115" spans="2:150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</row>
    <row r="116" spans="2:150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</row>
    <row r="117" spans="2:150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</row>
    <row r="118" spans="2:150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</row>
    <row r="119" spans="2:150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</row>
    <row r="120" spans="2:150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</row>
    <row r="121" spans="2:150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</row>
    <row r="122" spans="2:150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</row>
    <row r="123" spans="2:150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</row>
    <row r="124" spans="2:150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</row>
    <row r="125" spans="2:150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</row>
    <row r="126" spans="2:150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</row>
    <row r="127" spans="2:150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</row>
    <row r="128" spans="2:150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</row>
    <row r="129" spans="2:150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</row>
    <row r="130" spans="2:150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</row>
    <row r="131" spans="2:150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</row>
    <row r="132" spans="2:150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</row>
    <row r="133" spans="2:150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</row>
    <row r="134" spans="2:150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</row>
    <row r="135" spans="2:150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</row>
    <row r="136" spans="2:150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</row>
    <row r="137" spans="2:150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</row>
    <row r="138" spans="2:150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</row>
    <row r="139" spans="2:150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</row>
    <row r="140" spans="2:150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</row>
    <row r="141" spans="2:150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</row>
    <row r="142" spans="2:150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</row>
    <row r="143" spans="2:150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</row>
    <row r="144" spans="2:150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</row>
    <row r="145" spans="2:150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</row>
    <row r="146" spans="2:150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</row>
    <row r="147" spans="2:150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</row>
    <row r="148" spans="2:150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</row>
    <row r="149" spans="2:150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</row>
    <row r="150" spans="2:150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</row>
    <row r="151" spans="2:150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</row>
    <row r="152" spans="2:150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</row>
    <row r="153" spans="2:150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</row>
    <row r="154" spans="2:150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</row>
    <row r="155" spans="2:150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</row>
    <row r="156" spans="2:150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</row>
    <row r="157" spans="2:150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</row>
    <row r="158" spans="2:150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</row>
    <row r="159" spans="2:150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</row>
    <row r="160" spans="2:150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</row>
    <row r="161" spans="2:150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</row>
    <row r="162" spans="2:150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</row>
    <row r="163" spans="2:150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</row>
    <row r="164" spans="2:150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</row>
    <row r="165" spans="2:150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</row>
    <row r="166" spans="2:150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</row>
    <row r="167" spans="2:150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</row>
    <row r="168" spans="2:150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</row>
    <row r="169" spans="2:150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</row>
    <row r="170" spans="2:150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</row>
    <row r="171" spans="2:150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</row>
    <row r="172" spans="2:150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</row>
    <row r="173" spans="2:150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</row>
    <row r="174" spans="2:150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</row>
    <row r="175" spans="2:150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</row>
    <row r="176" spans="2:150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</row>
    <row r="177" spans="2:150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</row>
    <row r="178" spans="2:150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Academy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Cook-Deegan</dc:creator>
  <cp:keywords/>
  <dc:description/>
  <cp:lastModifiedBy>Robert Cook-Deegan</cp:lastModifiedBy>
  <cp:lastPrinted>2000-09-16T13:58:08Z</cp:lastPrinted>
  <dcterms:created xsi:type="dcterms:W3CDTF">2000-09-16T13:34:22Z</dcterms:created>
  <dcterms:modified xsi:type="dcterms:W3CDTF">2001-10-31T21:43:19Z</dcterms:modified>
  <cp:category/>
  <cp:version/>
  <cp:contentType/>
  <cp:contentStatus/>
</cp:coreProperties>
</file>