
<file path=[Content_Types].xml><?xml version="1.0" encoding="utf-8"?>
<Types xmlns="http://schemas.openxmlformats.org/package/2006/content-types">
  <Default Extension="bin" ContentType="application/vnd.openxmlformats-officedocument.spreadsheetml.printerSettings"/>
  <Default Extension="emf" ContentType="image/x-emf"/>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harts/chart2.xml" ContentType="application/vnd.openxmlformats-officedocument.drawingml.chart+xml"/>
  <Override PartName="/xl/charts/chart3.xml" ContentType="application/vnd.openxmlformats-officedocument.drawingml.chart+xml"/>
  <Override PartName="/xl/drawings/drawing6.xml" ContentType="application/vnd.openxmlformats-officedocument.drawingml.chartshapes+xml"/>
  <Override PartName="/xl/drawings/drawing7.xml" ContentType="application/vnd.openxmlformats-officedocument.drawing+xml"/>
  <Override PartName="/xl/charts/chart4.xml" ContentType="application/vnd.openxmlformats-officedocument.drawingml.chart+xml"/>
  <Override PartName="/xl/drawings/drawing8.xml" ContentType="application/vnd.openxmlformats-officedocument.drawingml.chartshapes+xml"/>
  <Override PartName="/xl/drawings/drawing9.xml" ContentType="application/vnd.openxmlformats-officedocument.drawing+xml"/>
  <Override PartName="/xl/charts/chart5.xml" ContentType="application/vnd.openxmlformats-officedocument.drawingml.chart+xml"/>
  <Override PartName="/xl/drawings/drawing10.xml" ContentType="application/vnd.openxmlformats-officedocument.drawing+xml"/>
  <Override PartName="/xl/charts/chart6.xml" ContentType="application/vnd.openxmlformats-officedocument.drawingml.chart+xml"/>
  <Override PartName="/xl/drawings/drawing11.xml" ContentType="application/vnd.openxmlformats-officedocument.drawing+xml"/>
  <Override PartName="/xl/drawings/drawing12.xml" ContentType="application/vnd.openxmlformats-officedocument.drawing+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drawings/drawing13.xml" ContentType="application/vnd.openxmlformats-officedocument.drawing+xml"/>
  <Override PartName="/xl/charts/chart10.xml" ContentType="application/vnd.openxmlformats-officedocument.drawingml.chart+xml"/>
  <Override PartName="/xl/drawings/drawing14.xml" ContentType="application/vnd.openxmlformats-officedocument.drawingml.chartshapes+xml"/>
  <Override PartName="/xl/charts/chart11.xml" ContentType="application/vnd.openxmlformats-officedocument.drawingml.chart+xml"/>
  <Override PartName="/xl/drawings/drawing15.xml" ContentType="application/vnd.openxmlformats-officedocument.drawingml.chartshapes+xml"/>
  <Override PartName="/xl/charts/chart12.xml" ContentType="application/vnd.openxmlformats-officedocument.drawingml.chart+xml"/>
  <Override PartName="/xl/drawings/drawing16.xml" ContentType="application/vnd.openxmlformats-officedocument.drawingml.chartshapes+xml"/>
  <Override PartName="/xl/charts/chart13.xml" ContentType="application/vnd.openxmlformats-officedocument.drawingml.chart+xml"/>
  <Override PartName="/xl/drawings/drawing17.xml" ContentType="application/vnd.openxmlformats-officedocument.drawingml.chartshapes+xml"/>
  <Override PartName="/xl/drawings/drawing18.xml" ContentType="application/vnd.openxmlformats-officedocument.drawing+xml"/>
  <Override PartName="/xl/drawings/drawing19.xml" ContentType="application/vnd.openxmlformats-officedocument.drawing+xml"/>
  <Override PartName="/xl/charts/chart14.xml" ContentType="application/vnd.openxmlformats-officedocument.drawingml.chart+xml"/>
  <Override PartName="/xl/charts/chart15.xml" ContentType="application/vnd.openxmlformats-officedocument.drawingml.chart+xml"/>
  <Override PartName="/xl/charts/chart16.xml" ContentType="application/vnd.openxmlformats-officedocument.drawingml.chart+xml"/>
  <Override PartName="/xl/drawings/drawing20.xml" ContentType="application/vnd.openxmlformats-officedocument.drawing+xml"/>
  <Override PartName="/xl/drawings/drawing21.xml" ContentType="application/vnd.openxmlformats-officedocument.drawing+xml"/>
  <Override PartName="/xl/charts/chart17.xml" ContentType="application/vnd.openxmlformats-officedocument.drawingml.chart+xml"/>
  <Override PartName="/xl/charts/chart18.xml" ContentType="application/vnd.openxmlformats-officedocument.drawingml.chart+xml"/>
  <Override PartName="/xl/charts/chart19.xml" ContentType="application/vnd.openxmlformats-officedocument.drawingml.chart+xml"/>
  <Override PartName="/xl/charts/chart20.xml" ContentType="application/vnd.openxmlformats-officedocument.drawingml.chart+xml"/>
  <Override PartName="/xl/drawings/drawing22.xml" ContentType="application/vnd.openxmlformats-officedocument.drawing+xml"/>
  <Override PartName="/xl/embeddings/oleObject1.bin" ContentType="application/vnd.openxmlformats-officedocument.oleObject"/>
  <Override PartName="/xl/embeddings/oleObject2.bin" ContentType="application/vnd.openxmlformats-officedocument.oleObject"/>
  <Override PartName="/xl/embeddings/oleObject3.bin" ContentType="application/vnd.openxmlformats-officedocument.oleObject"/>
  <Override PartName="/xl/charts/chart21.xml" ContentType="application/vnd.openxmlformats-officedocument.drawingml.chart+xml"/>
  <Override PartName="/xl/drawings/drawing23.xml" ContentType="application/vnd.openxmlformats-officedocument.drawing+xml"/>
  <Override PartName="/xl/drawings/drawing24.xml" ContentType="application/vnd.openxmlformats-officedocument.drawing+xml"/>
  <Override PartName="/xl/charts/chart22.xml" ContentType="application/vnd.openxmlformats-officedocument.drawingml.chart+xml"/>
  <Override PartName="/xl/charts/chart23.xml" ContentType="application/vnd.openxmlformats-officedocument.drawingml.chart+xml"/>
  <Override PartName="/xl/drawings/drawing25.xml" ContentType="application/vnd.openxmlformats-officedocument.drawing+xml"/>
  <Override PartName="/xl/charts/chart24.xml" ContentType="application/vnd.openxmlformats-officedocument.drawingml.chart+xml"/>
  <Override PartName="/xl/drawings/drawing26.xml" ContentType="application/vnd.openxmlformats-officedocument.drawing+xml"/>
  <Override PartName="/xl/embeddings/oleObject4.bin" ContentType="application/vnd.openxmlformats-officedocument.oleObject"/>
  <Override PartName="/xl/embeddings/oleObject5.bin" ContentType="application/vnd.openxmlformats-officedocument.oleObject"/>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mexmi\Documents\newer web pages\soc_meth_proj3\"/>
    </mc:Choice>
  </mc:AlternateContent>
  <bookViews>
    <workbookView xWindow="0" yWindow="0" windowWidth="22992" windowHeight="8712" tabRatio="874" firstSheet="17" activeTab="22"/>
  </bookViews>
  <sheets>
    <sheet name="Copyright Info" sheetId="25" r:id="rId1"/>
    <sheet name="mean, stdev, and stderr" sheetId="16" r:id="rId2"/>
    <sheet name="HW 2 ttests (equal and unequal)" sheetId="4" r:id="rId3"/>
    <sheet name="Ttests for ed by sex" sheetId="1" r:id="rId4"/>
    <sheet name="Normal and T distributions" sheetId="2" r:id="rId5"/>
    <sheet name="Ho and CI" sheetId="19" r:id="rId6"/>
    <sheet name="On linear Regression" sheetId="9" r:id="rId7"/>
    <sheet name="understanding dummy vars" sheetId="3" r:id="rId8"/>
    <sheet name="regression table" sheetId="5" r:id="rId9"/>
    <sheet name="regression graphs and fits" sheetId="6" r:id="rId10"/>
    <sheet name="more age based reg fits" sheetId="10" r:id="rId11"/>
    <sheet name="regression fits, additivity " sheetId="7" r:id="rId12"/>
    <sheet name="regression fits, linearity" sheetId="18" r:id="rId13"/>
    <sheet name="Propensity score matching" sheetId="24" r:id="rId14"/>
    <sheet name="logits" sheetId="8" r:id="rId15"/>
    <sheet name="logistic regression" sheetId="15" r:id="rId16"/>
    <sheet name="LRT tests" sheetId="12" r:id="rId17"/>
    <sheet name="std normal and chisquare(1)" sheetId="14" r:id="rId18"/>
    <sheet name="chisquare distribution" sheetId="13" r:id="rId19"/>
    <sheet name="chi2 indep tests" sheetId="11" r:id="rId20"/>
    <sheet name="polling, n, prediction" sheetId="22" r:id="rId21"/>
    <sheet name="A note on (Bayes) Hyp testing" sheetId="17" r:id="rId22"/>
    <sheet name="a quick note on power" sheetId="23" r:id="rId23"/>
    <sheet name="alternatives to OLS SE" sheetId="20" r:id="rId24"/>
    <sheet name="Weights and regression" sheetId="21" r:id="rId25"/>
  </sheets>
  <calcPr calcId="152511" concurrentCalc="0"/>
</workbook>
</file>

<file path=xl/calcChain.xml><?xml version="1.0" encoding="utf-8"?>
<calcChain xmlns="http://schemas.openxmlformats.org/spreadsheetml/2006/main">
  <c r="H29" i="23" l="1"/>
  <c r="F29" i="23"/>
  <c r="T37" i="12"/>
  <c r="R37" i="12"/>
  <c r="P37" i="12"/>
  <c r="P36" i="12"/>
  <c r="O36" i="12"/>
  <c r="M36" i="12"/>
  <c r="J36" i="12"/>
  <c r="Q17" i="8"/>
  <c r="D15" i="8"/>
  <c r="R42" i="8"/>
  <c r="R18" i="8"/>
  <c r="Q18" i="8"/>
  <c r="H39" i="5"/>
  <c r="F4" i="6"/>
  <c r="AC39" i="5"/>
  <c r="F14" i="3"/>
  <c r="I40" i="4"/>
  <c r="H84" i="1"/>
  <c r="V61" i="1"/>
  <c r="H72" i="1"/>
  <c r="H60" i="1"/>
  <c r="W46" i="1"/>
  <c r="H44" i="1"/>
  <c r="H31" i="1"/>
  <c r="S20" i="1"/>
  <c r="G19" i="1"/>
  <c r="H19" i="1"/>
  <c r="I22" i="4"/>
  <c r="I37" i="4"/>
  <c r="I19" i="4"/>
  <c r="AF76" i="15"/>
  <c r="AH66" i="15"/>
  <c r="AJ71" i="15"/>
  <c r="AG71" i="15"/>
  <c r="AH71" i="15"/>
  <c r="AI71" i="15"/>
  <c r="AF71" i="15"/>
  <c r="Q17" i="15"/>
  <c r="AY50" i="15"/>
  <c r="BA50" i="15"/>
  <c r="AI73" i="15"/>
  <c r="AJ49" i="15"/>
  <c r="AJ51" i="15"/>
  <c r="AI49" i="15"/>
  <c r="AI51" i="15"/>
  <c r="H40" i="23"/>
  <c r="D19" i="17"/>
  <c r="C28" i="17"/>
  <c r="C24" i="17"/>
  <c r="E19" i="17"/>
  <c r="C23" i="17"/>
  <c r="R40" i="12"/>
  <c r="T40" i="12"/>
  <c r="S40" i="12"/>
  <c r="D35" i="12"/>
  <c r="D37" i="12"/>
  <c r="G37" i="12"/>
  <c r="C31" i="12"/>
  <c r="F37" i="12"/>
  <c r="D36" i="12"/>
  <c r="G36" i="12"/>
  <c r="F36" i="12"/>
  <c r="Q37" i="12"/>
  <c r="S37" i="12"/>
  <c r="S38" i="12"/>
  <c r="D39" i="12"/>
  <c r="G39" i="12"/>
  <c r="P39" i="12"/>
  <c r="D38" i="12"/>
  <c r="G38" i="12"/>
  <c r="F38" i="12"/>
  <c r="P38" i="12"/>
  <c r="Q39" i="12"/>
  <c r="R39" i="12"/>
  <c r="T39" i="12"/>
  <c r="S39" i="12"/>
  <c r="S36" i="12"/>
  <c r="E5" i="6"/>
  <c r="E14" i="6"/>
  <c r="E52" i="4"/>
  <c r="E53" i="4"/>
  <c r="H52" i="4"/>
  <c r="G52" i="4"/>
  <c r="D19" i="4"/>
  <c r="G11" i="4"/>
  <c r="G12" i="4"/>
  <c r="E19" i="4"/>
  <c r="F19" i="4"/>
  <c r="H19" i="4"/>
  <c r="C19" i="1"/>
  <c r="F14" i="1"/>
  <c r="F15" i="1"/>
  <c r="D19" i="1"/>
  <c r="E19" i="1"/>
  <c r="H14" i="1"/>
  <c r="H15" i="1"/>
  <c r="E17" i="1"/>
  <c r="F41" i="23"/>
  <c r="F40" i="23"/>
  <c r="F16" i="17"/>
  <c r="F17" i="17"/>
  <c r="F19" i="17"/>
  <c r="C31" i="17"/>
  <c r="C32" i="17"/>
  <c r="C34" i="17"/>
  <c r="D15" i="11"/>
  <c r="J11" i="11"/>
  <c r="J12" i="11"/>
  <c r="J13" i="11"/>
  <c r="J14" i="11"/>
  <c r="J15" i="11"/>
  <c r="D17" i="11"/>
  <c r="K11" i="11"/>
  <c r="D35" i="11"/>
  <c r="R11" i="11"/>
  <c r="Q38" i="12"/>
  <c r="R38" i="12"/>
  <c r="Q36" i="12"/>
  <c r="R36" i="12"/>
  <c r="N37" i="12"/>
  <c r="N36" i="12"/>
  <c r="N35" i="12"/>
  <c r="J39" i="12"/>
  <c r="M39" i="12"/>
  <c r="F6" i="6"/>
  <c r="F13" i="6"/>
  <c r="E77" i="19"/>
  <c r="F77" i="19"/>
  <c r="C44" i="1"/>
  <c r="F39" i="1"/>
  <c r="F40" i="1"/>
  <c r="D44" i="1"/>
  <c r="E44" i="1"/>
  <c r="G44" i="1"/>
  <c r="H39" i="1"/>
  <c r="H40" i="1"/>
  <c r="E42" i="1"/>
  <c r="I11" i="4"/>
  <c r="I12" i="4"/>
  <c r="F14" i="4"/>
  <c r="D37" i="4"/>
  <c r="F37" i="4"/>
  <c r="H37" i="4"/>
  <c r="Q46" i="16"/>
  <c r="R46" i="16"/>
  <c r="S46" i="16"/>
  <c r="T46" i="16"/>
  <c r="U46" i="16"/>
  <c r="V46" i="16"/>
  <c r="W46" i="16"/>
  <c r="X46" i="16"/>
  <c r="Y46" i="16"/>
  <c r="Z46" i="16"/>
  <c r="AA46" i="16"/>
  <c r="AB46" i="16"/>
  <c r="AC46" i="16"/>
  <c r="AD46" i="16"/>
  <c r="AE46" i="16"/>
  <c r="AF46" i="16"/>
  <c r="AG46" i="16"/>
  <c r="AH46" i="16"/>
  <c r="AI46" i="16"/>
  <c r="AJ46" i="16"/>
  <c r="AK46" i="16"/>
  <c r="AL46" i="16"/>
  <c r="AM46" i="16"/>
  <c r="AN46" i="16"/>
  <c r="AO46" i="16"/>
  <c r="AP46" i="16"/>
  <c r="AQ46" i="16"/>
  <c r="AR46" i="16"/>
  <c r="AS46" i="16"/>
  <c r="AT46" i="16"/>
  <c r="AU46" i="16"/>
  <c r="AV46" i="16"/>
  <c r="AW46" i="16"/>
  <c r="AX46" i="16"/>
  <c r="AY46" i="16"/>
  <c r="AZ46" i="16"/>
  <c r="BA46" i="16"/>
  <c r="BB46" i="16"/>
  <c r="BC46" i="16"/>
  <c r="BD46" i="16"/>
  <c r="BE46" i="16"/>
  <c r="BF46" i="16"/>
  <c r="BG46" i="16"/>
  <c r="BH46" i="16"/>
  <c r="BI46" i="16"/>
  <c r="BJ46" i="16"/>
  <c r="BK46" i="16"/>
  <c r="BL46" i="16"/>
  <c r="BM46" i="16"/>
  <c r="BN46" i="16"/>
  <c r="BO46" i="16"/>
  <c r="BP46" i="16"/>
  <c r="BQ46" i="16"/>
  <c r="BR46" i="16"/>
  <c r="BS46" i="16"/>
  <c r="BT46" i="16"/>
  <c r="BU46" i="16"/>
  <c r="BV46" i="16"/>
  <c r="BW46" i="16"/>
  <c r="BX46" i="16"/>
  <c r="BY46" i="16"/>
  <c r="BZ46" i="16"/>
  <c r="CA46" i="16"/>
  <c r="CB46" i="16"/>
  <c r="CC46" i="16"/>
  <c r="CD46" i="16"/>
  <c r="CE46" i="16"/>
  <c r="CF46" i="16"/>
  <c r="CG46" i="16"/>
  <c r="CH46" i="16"/>
  <c r="CI46" i="16"/>
  <c r="CJ46" i="16"/>
  <c r="CK46" i="16"/>
  <c r="CL46" i="16"/>
  <c r="CM46" i="16"/>
  <c r="CN46" i="16"/>
  <c r="CO46" i="16"/>
  <c r="CP46" i="16"/>
  <c r="CQ46" i="16"/>
  <c r="CR46" i="16"/>
  <c r="CS46" i="16"/>
  <c r="CT46" i="16"/>
  <c r="CU46" i="16"/>
  <c r="CV46" i="16"/>
  <c r="CW46" i="16"/>
  <c r="CX46" i="16"/>
  <c r="CY46" i="16"/>
  <c r="CZ46" i="16"/>
  <c r="DA46" i="16"/>
  <c r="DB46" i="16"/>
  <c r="DC46" i="16"/>
  <c r="DD46" i="16"/>
  <c r="DE46" i="16"/>
  <c r="DF46" i="16"/>
  <c r="DG46" i="16"/>
  <c r="DH46" i="16"/>
  <c r="DI46" i="16"/>
  <c r="DJ46" i="16"/>
  <c r="DK46" i="16"/>
  <c r="DL46" i="16"/>
  <c r="M46" i="16"/>
  <c r="N46" i="16"/>
  <c r="M8" i="16"/>
  <c r="Q47" i="16"/>
  <c r="Q48" i="16"/>
  <c r="R47" i="16"/>
  <c r="R48" i="16"/>
  <c r="S47" i="16"/>
  <c r="S48" i="16"/>
  <c r="T47" i="16"/>
  <c r="T48" i="16"/>
  <c r="U47" i="16"/>
  <c r="U48" i="16"/>
  <c r="V47" i="16"/>
  <c r="V48" i="16"/>
  <c r="W47" i="16"/>
  <c r="W48" i="16"/>
  <c r="X47" i="16"/>
  <c r="X48" i="16"/>
  <c r="Y47" i="16"/>
  <c r="Y48" i="16"/>
  <c r="Z47" i="16"/>
  <c r="Z48" i="16"/>
  <c r="AA47" i="16"/>
  <c r="AA48" i="16"/>
  <c r="AB47" i="16"/>
  <c r="AB48" i="16"/>
  <c r="AC47" i="16"/>
  <c r="AC48" i="16"/>
  <c r="AD47" i="16"/>
  <c r="AD48" i="16"/>
  <c r="AE47" i="16"/>
  <c r="AE48" i="16"/>
  <c r="AF47" i="16"/>
  <c r="AF48" i="16"/>
  <c r="AG47" i="16"/>
  <c r="AG48" i="16"/>
  <c r="AH47" i="16"/>
  <c r="AH48" i="16"/>
  <c r="AI47" i="16"/>
  <c r="AI48" i="16"/>
  <c r="AJ47" i="16"/>
  <c r="AJ48" i="16"/>
  <c r="AK47" i="16"/>
  <c r="AK48" i="16"/>
  <c r="AL47" i="16"/>
  <c r="AL48" i="16"/>
  <c r="AM47" i="16"/>
  <c r="AM48" i="16"/>
  <c r="AN47" i="16"/>
  <c r="AN48" i="16"/>
  <c r="AO47" i="16"/>
  <c r="AO48" i="16"/>
  <c r="AP47" i="16"/>
  <c r="AP48" i="16"/>
  <c r="AQ47" i="16"/>
  <c r="AQ48" i="16"/>
  <c r="AR47" i="16"/>
  <c r="AR48" i="16"/>
  <c r="AS47" i="16"/>
  <c r="AS48" i="16"/>
  <c r="AT47" i="16"/>
  <c r="AT48" i="16"/>
  <c r="AU47" i="16"/>
  <c r="AU48" i="16"/>
  <c r="AV47" i="16"/>
  <c r="AV48" i="16"/>
  <c r="AW47" i="16"/>
  <c r="AW48" i="16"/>
  <c r="AX47" i="16"/>
  <c r="AX48" i="16"/>
  <c r="AY47" i="16"/>
  <c r="AY48" i="16"/>
  <c r="AZ47" i="16"/>
  <c r="AZ48" i="16"/>
  <c r="BA47" i="16"/>
  <c r="BA48" i="16"/>
  <c r="BB47" i="16"/>
  <c r="BB48" i="16"/>
  <c r="BC47" i="16"/>
  <c r="BC48" i="16"/>
  <c r="BD47" i="16"/>
  <c r="BD48" i="16"/>
  <c r="BE47" i="16"/>
  <c r="BE48" i="16"/>
  <c r="BF47" i="16"/>
  <c r="BF48" i="16"/>
  <c r="BG47" i="16"/>
  <c r="BG48" i="16"/>
  <c r="BH47" i="16"/>
  <c r="BH48" i="16"/>
  <c r="BI47" i="16"/>
  <c r="BI48" i="16"/>
  <c r="BJ47" i="16"/>
  <c r="BJ48" i="16"/>
  <c r="BK47" i="16"/>
  <c r="BK48" i="16"/>
  <c r="BL47" i="16"/>
  <c r="BL48" i="16"/>
  <c r="BM47" i="16"/>
  <c r="BM48" i="16"/>
  <c r="BN47" i="16"/>
  <c r="BN48" i="16"/>
  <c r="BO47" i="16"/>
  <c r="BO48" i="16"/>
  <c r="BP47" i="16"/>
  <c r="BP48" i="16"/>
  <c r="BQ47" i="16"/>
  <c r="BQ48" i="16"/>
  <c r="BR47" i="16"/>
  <c r="BR48" i="16"/>
  <c r="BS47" i="16"/>
  <c r="BS48" i="16"/>
  <c r="BT47" i="16"/>
  <c r="BT48" i="16"/>
  <c r="BU47" i="16"/>
  <c r="BU48" i="16"/>
  <c r="BV47" i="16"/>
  <c r="BV48" i="16"/>
  <c r="BW47" i="16"/>
  <c r="BW48" i="16"/>
  <c r="BX47" i="16"/>
  <c r="BX48" i="16"/>
  <c r="BY47" i="16"/>
  <c r="BY48" i="16"/>
  <c r="BZ47" i="16"/>
  <c r="BZ48" i="16"/>
  <c r="CA47" i="16"/>
  <c r="CA48" i="16"/>
  <c r="CB47" i="16"/>
  <c r="CB48" i="16"/>
  <c r="CC47" i="16"/>
  <c r="CC48" i="16"/>
  <c r="CD47" i="16"/>
  <c r="CD48" i="16"/>
  <c r="CE47" i="16"/>
  <c r="CE48" i="16"/>
  <c r="CF47" i="16"/>
  <c r="CF48" i="16"/>
  <c r="CG47" i="16"/>
  <c r="CG48" i="16"/>
  <c r="CH47" i="16"/>
  <c r="CH48" i="16"/>
  <c r="CI47" i="16"/>
  <c r="CI48" i="16"/>
  <c r="CJ47" i="16"/>
  <c r="CJ48" i="16"/>
  <c r="CK47" i="16"/>
  <c r="CK48" i="16"/>
  <c r="CL47" i="16"/>
  <c r="CL48" i="16"/>
  <c r="CM47" i="16"/>
  <c r="CM48" i="16"/>
  <c r="CN47" i="16"/>
  <c r="CN48" i="16"/>
  <c r="CO47" i="16"/>
  <c r="CO48" i="16"/>
  <c r="CP47" i="16"/>
  <c r="CP48" i="16"/>
  <c r="CQ47" i="16"/>
  <c r="CQ48" i="16"/>
  <c r="CR47" i="16"/>
  <c r="CR48" i="16"/>
  <c r="CS47" i="16"/>
  <c r="CS48" i="16"/>
  <c r="CT47" i="16"/>
  <c r="CT48" i="16"/>
  <c r="CU47" i="16"/>
  <c r="CU48" i="16"/>
  <c r="CV47" i="16"/>
  <c r="CV48" i="16"/>
  <c r="CW47" i="16"/>
  <c r="CW48" i="16"/>
  <c r="CX47" i="16"/>
  <c r="CX48" i="16"/>
  <c r="CY47" i="16"/>
  <c r="CY48" i="16"/>
  <c r="CZ47" i="16"/>
  <c r="CZ48" i="16"/>
  <c r="DA47" i="16"/>
  <c r="DA48" i="16"/>
  <c r="DB47" i="16"/>
  <c r="DB48" i="16"/>
  <c r="DC47" i="16"/>
  <c r="DC48" i="16"/>
  <c r="DD47" i="16"/>
  <c r="DD48" i="16"/>
  <c r="DE47" i="16"/>
  <c r="DE48" i="16"/>
  <c r="DF47" i="16"/>
  <c r="DF48" i="16"/>
  <c r="DG47" i="16"/>
  <c r="DG48" i="16"/>
  <c r="DH47" i="16"/>
  <c r="DH48" i="16"/>
  <c r="DI47" i="16"/>
  <c r="DI48" i="16"/>
  <c r="DJ47" i="16"/>
  <c r="DJ48" i="16"/>
  <c r="DK47" i="16"/>
  <c r="DK48" i="16"/>
  <c r="DL47" i="16"/>
  <c r="DL48" i="16"/>
  <c r="L48" i="16"/>
  <c r="M7" i="16"/>
  <c r="L47" i="16"/>
  <c r="M6" i="16"/>
  <c r="L6" i="16"/>
  <c r="L7" i="16"/>
  <c r="L8" i="16"/>
  <c r="J37" i="12"/>
  <c r="I37" i="12"/>
  <c r="L37" i="12"/>
  <c r="J38" i="12"/>
  <c r="I38" i="12"/>
  <c r="L38" i="12"/>
  <c r="I39" i="12"/>
  <c r="L39" i="12"/>
  <c r="I36" i="12"/>
  <c r="L36" i="12"/>
  <c r="H41" i="23"/>
  <c r="H36" i="23"/>
  <c r="F36" i="23"/>
  <c r="H35" i="23"/>
  <c r="F35" i="23"/>
  <c r="H30" i="23"/>
  <c r="F30" i="23"/>
  <c r="C39" i="17"/>
  <c r="C40" i="17"/>
  <c r="C38" i="17"/>
  <c r="B84" i="8"/>
  <c r="A85" i="8"/>
  <c r="A86" i="8"/>
  <c r="A87" i="8"/>
  <c r="B87" i="8"/>
  <c r="A88" i="8"/>
  <c r="A89" i="8"/>
  <c r="A90" i="8"/>
  <c r="A91" i="8"/>
  <c r="A92" i="8"/>
  <c r="A93" i="8"/>
  <c r="A94" i="8"/>
  <c r="A95" i="8"/>
  <c r="B95" i="8"/>
  <c r="B115" i="8"/>
  <c r="B116" i="8"/>
  <c r="B83" i="8"/>
  <c r="A96" i="8"/>
  <c r="B88" i="8"/>
  <c r="B85" i="8"/>
  <c r="E84" i="8"/>
  <c r="E85" i="8"/>
  <c r="E104" i="8"/>
  <c r="E124" i="8"/>
  <c r="E83" i="8"/>
  <c r="D86" i="8"/>
  <c r="E86" i="8"/>
  <c r="I29" i="4"/>
  <c r="D29" i="7"/>
  <c r="AW97" i="5"/>
  <c r="AW92" i="5"/>
  <c r="AW103" i="5"/>
  <c r="L39" i="5"/>
  <c r="R16" i="8"/>
  <c r="R17" i="8"/>
  <c r="R66" i="8"/>
  <c r="R67" i="8"/>
  <c r="R15" i="8"/>
  <c r="Q16" i="8"/>
  <c r="Q66" i="8"/>
  <c r="Q67" i="8"/>
  <c r="Q15" i="8"/>
  <c r="P69" i="8"/>
  <c r="R69" i="8"/>
  <c r="P68" i="8"/>
  <c r="Q68" i="8"/>
  <c r="P19" i="8"/>
  <c r="H80" i="1"/>
  <c r="H79" i="1"/>
  <c r="H68" i="1"/>
  <c r="H67" i="1"/>
  <c r="E70" i="1"/>
  <c r="H56" i="1"/>
  <c r="H55" i="1"/>
  <c r="E58" i="1"/>
  <c r="K25" i="22"/>
  <c r="J25" i="22"/>
  <c r="J27" i="22"/>
  <c r="C69" i="8"/>
  <c r="C68" i="8"/>
  <c r="D68" i="8"/>
  <c r="E68" i="8"/>
  <c r="D67" i="8"/>
  <c r="E67" i="8"/>
  <c r="AK39" i="5"/>
  <c r="AG39" i="5"/>
  <c r="P85" i="3"/>
  <c r="F32" i="4"/>
  <c r="M15" i="3"/>
  <c r="K9" i="3"/>
  <c r="K15" i="3"/>
  <c r="Q61" i="1"/>
  <c r="S61" i="1"/>
  <c r="U61" i="1"/>
  <c r="S58" i="1"/>
  <c r="V56" i="1"/>
  <c r="T56" i="1"/>
  <c r="V55" i="1"/>
  <c r="T55" i="1"/>
  <c r="R46" i="1"/>
  <c r="T46" i="1"/>
  <c r="V46" i="1"/>
  <c r="T43" i="1"/>
  <c r="W41" i="1"/>
  <c r="U41" i="1"/>
  <c r="W40" i="1"/>
  <c r="U40" i="1"/>
  <c r="N20" i="1"/>
  <c r="P20" i="1"/>
  <c r="R20" i="1"/>
  <c r="P17" i="1"/>
  <c r="S15" i="1"/>
  <c r="Q15" i="1"/>
  <c r="S14" i="1"/>
  <c r="Q14" i="1"/>
  <c r="AF51" i="15"/>
  <c r="AK49" i="15"/>
  <c r="E111" i="15"/>
  <c r="G110" i="15"/>
  <c r="F110" i="15"/>
  <c r="F87" i="15"/>
  <c r="E87" i="15"/>
  <c r="E76" i="19"/>
  <c r="F76" i="19"/>
  <c r="F75" i="19"/>
  <c r="E75" i="19"/>
  <c r="A41" i="2"/>
  <c r="A40" i="2"/>
  <c r="E41" i="2"/>
  <c r="E42" i="2"/>
  <c r="A43" i="2"/>
  <c r="E43" i="2"/>
  <c r="A44" i="2"/>
  <c r="E82" i="2"/>
  <c r="A83" i="2"/>
  <c r="G17" i="18"/>
  <c r="G18" i="18"/>
  <c r="G19" i="18"/>
  <c r="G20" i="18"/>
  <c r="G21" i="18"/>
  <c r="G22" i="18"/>
  <c r="G23" i="18"/>
  <c r="G24" i="18"/>
  <c r="G16" i="18"/>
  <c r="F16" i="18"/>
  <c r="F17" i="18"/>
  <c r="F18" i="18"/>
  <c r="F19" i="18"/>
  <c r="F20" i="18"/>
  <c r="F21" i="18"/>
  <c r="F22" i="18"/>
  <c r="F23" i="18"/>
  <c r="F24" i="18"/>
  <c r="I30" i="4"/>
  <c r="G53" i="4"/>
  <c r="C29" i="17"/>
  <c r="L10" i="16"/>
  <c r="L11" i="16"/>
  <c r="R65" i="16"/>
  <c r="S65" i="16"/>
  <c r="T65" i="16"/>
  <c r="U65" i="16"/>
  <c r="V65" i="16"/>
  <c r="W65" i="16"/>
  <c r="X65" i="16"/>
  <c r="Y65" i="16"/>
  <c r="Z65" i="16"/>
  <c r="AA65" i="16"/>
  <c r="AB65" i="16"/>
  <c r="AC65" i="16"/>
  <c r="AD65" i="16"/>
  <c r="AE65" i="16"/>
  <c r="AF65" i="16"/>
  <c r="AG65" i="16"/>
  <c r="AH65" i="16"/>
  <c r="AI65" i="16"/>
  <c r="AJ65" i="16"/>
  <c r="AK65" i="16"/>
  <c r="AL65" i="16"/>
  <c r="AM65" i="16"/>
  <c r="AN65" i="16"/>
  <c r="AO65" i="16"/>
  <c r="AP65" i="16"/>
  <c r="AQ65" i="16"/>
  <c r="AR65" i="16"/>
  <c r="AS65" i="16"/>
  <c r="AT65" i="16"/>
  <c r="AU65" i="16"/>
  <c r="AV65" i="16"/>
  <c r="AW65" i="16"/>
  <c r="AX65" i="16"/>
  <c r="AY65" i="16"/>
  <c r="AZ65" i="16"/>
  <c r="BA65" i="16"/>
  <c r="BB65" i="16"/>
  <c r="BC65" i="16"/>
  <c r="BD65" i="16"/>
  <c r="BE65" i="16"/>
  <c r="BF65" i="16"/>
  <c r="BG65" i="16"/>
  <c r="BH65" i="16"/>
  <c r="BI65" i="16"/>
  <c r="BJ65" i="16"/>
  <c r="BK65" i="16"/>
  <c r="BL65" i="16"/>
  <c r="BM65" i="16"/>
  <c r="BN65" i="16"/>
  <c r="BO65" i="16"/>
  <c r="BP65" i="16"/>
  <c r="BQ65" i="16"/>
  <c r="BR65" i="16"/>
  <c r="BS65" i="16"/>
  <c r="BT65" i="16"/>
  <c r="BU65" i="16"/>
  <c r="BV65" i="16"/>
  <c r="BW65" i="16"/>
  <c r="BX65" i="16"/>
  <c r="BY65" i="16"/>
  <c r="BZ65" i="16"/>
  <c r="CA65" i="16"/>
  <c r="CB65" i="16"/>
  <c r="CC65" i="16"/>
  <c r="CD65" i="16"/>
  <c r="CE65" i="16"/>
  <c r="CF65" i="16"/>
  <c r="CG65" i="16"/>
  <c r="CH65" i="16"/>
  <c r="CI65" i="16"/>
  <c r="CJ65" i="16"/>
  <c r="CK65" i="16"/>
  <c r="CL65" i="16"/>
  <c r="CM65" i="16"/>
  <c r="CN65" i="16"/>
  <c r="CO65" i="16"/>
  <c r="CP65" i="16"/>
  <c r="CQ65" i="16"/>
  <c r="CR65" i="16"/>
  <c r="CS65" i="16"/>
  <c r="CT65" i="16"/>
  <c r="CU65" i="16"/>
  <c r="CV65" i="16"/>
  <c r="CW65" i="16"/>
  <c r="CX65" i="16"/>
  <c r="CY65" i="16"/>
  <c r="CZ65" i="16"/>
  <c r="DA65" i="16"/>
  <c r="DB65" i="16"/>
  <c r="DC65" i="16"/>
  <c r="DD65" i="16"/>
  <c r="DE65" i="16"/>
  <c r="DF65" i="16"/>
  <c r="DG65" i="16"/>
  <c r="DH65" i="16"/>
  <c r="DI65" i="16"/>
  <c r="DJ65" i="16"/>
  <c r="DK65" i="16"/>
  <c r="DL65" i="16"/>
  <c r="AA60" i="16"/>
  <c r="AB60" i="16"/>
  <c r="AC60" i="16"/>
  <c r="AD60" i="16"/>
  <c r="AE60" i="16"/>
  <c r="AF60" i="16"/>
  <c r="AG60" i="16"/>
  <c r="AH60" i="16"/>
  <c r="AI60" i="16"/>
  <c r="AJ60" i="16"/>
  <c r="AK60" i="16"/>
  <c r="AL60" i="16"/>
  <c r="AM60" i="16"/>
  <c r="AN60" i="16"/>
  <c r="AO60" i="16"/>
  <c r="AP60" i="16"/>
  <c r="AQ60" i="16"/>
  <c r="AR60" i="16"/>
  <c r="AS60" i="16"/>
  <c r="AT60" i="16"/>
  <c r="AU60" i="16"/>
  <c r="AV60" i="16"/>
  <c r="AW60" i="16"/>
  <c r="AX60" i="16"/>
  <c r="AY60" i="16"/>
  <c r="AZ60" i="16"/>
  <c r="BA60" i="16"/>
  <c r="BB60" i="16"/>
  <c r="BC60" i="16"/>
  <c r="BD60" i="16"/>
  <c r="BE60" i="16"/>
  <c r="BF60" i="16"/>
  <c r="BG60" i="16"/>
  <c r="BH60" i="16"/>
  <c r="BI60" i="16"/>
  <c r="BJ60" i="16"/>
  <c r="BK60" i="16"/>
  <c r="BL60" i="16"/>
  <c r="BM60" i="16"/>
  <c r="BN60" i="16"/>
  <c r="BO60" i="16"/>
  <c r="BP60" i="16"/>
  <c r="BQ60" i="16"/>
  <c r="BR60" i="16"/>
  <c r="BS60" i="16"/>
  <c r="BT60" i="16"/>
  <c r="BU60" i="16"/>
  <c r="BV60" i="16"/>
  <c r="BW60" i="16"/>
  <c r="BX60" i="16"/>
  <c r="BY60" i="16"/>
  <c r="BZ60" i="16"/>
  <c r="CA60" i="16"/>
  <c r="CB60" i="16"/>
  <c r="CC60" i="16"/>
  <c r="CD60" i="16"/>
  <c r="CE60" i="16"/>
  <c r="CF60" i="16"/>
  <c r="CG60" i="16"/>
  <c r="CH60" i="16"/>
  <c r="CI60" i="16"/>
  <c r="CJ60" i="16"/>
  <c r="CK60" i="16"/>
  <c r="CL60" i="16"/>
  <c r="CM60" i="16"/>
  <c r="CN60" i="16"/>
  <c r="CO60" i="16"/>
  <c r="CP60" i="16"/>
  <c r="CQ60" i="16"/>
  <c r="CR60" i="16"/>
  <c r="CS60" i="16"/>
  <c r="CT60" i="16"/>
  <c r="CU60" i="16"/>
  <c r="CV60" i="16"/>
  <c r="CW60" i="16"/>
  <c r="CX60" i="16"/>
  <c r="CY60" i="16"/>
  <c r="CZ60" i="16"/>
  <c r="DA60" i="16"/>
  <c r="DB60" i="16"/>
  <c r="DC60" i="16"/>
  <c r="DD60" i="16"/>
  <c r="DE60" i="16"/>
  <c r="DF60" i="16"/>
  <c r="DG60" i="16"/>
  <c r="DH60" i="16"/>
  <c r="DI60" i="16"/>
  <c r="DJ60" i="16"/>
  <c r="DK60" i="16"/>
  <c r="DL60" i="16"/>
  <c r="AA61" i="16"/>
  <c r="AA62" i="16"/>
  <c r="AB61" i="16"/>
  <c r="AC61" i="16"/>
  <c r="AD61" i="16"/>
  <c r="AD62" i="16"/>
  <c r="AE61" i="16"/>
  <c r="AF61" i="16"/>
  <c r="AG61" i="16"/>
  <c r="AH61" i="16"/>
  <c r="AH62" i="16"/>
  <c r="AI61" i="16"/>
  <c r="AI62" i="16"/>
  <c r="AJ61" i="16"/>
  <c r="AK61" i="16"/>
  <c r="AL61" i="16"/>
  <c r="AL62" i="16"/>
  <c r="AM61" i="16"/>
  <c r="AM62" i="16"/>
  <c r="AN61" i="16"/>
  <c r="AO61" i="16"/>
  <c r="AO62" i="16"/>
  <c r="AP61" i="16"/>
  <c r="AP62" i="16"/>
  <c r="AQ61" i="16"/>
  <c r="AQ62" i="16"/>
  <c r="AR61" i="16"/>
  <c r="AR62" i="16"/>
  <c r="AS61" i="16"/>
  <c r="AT61" i="16"/>
  <c r="AT62" i="16"/>
  <c r="AU61" i="16"/>
  <c r="AV61" i="16"/>
  <c r="AW61" i="16"/>
  <c r="AW62" i="16"/>
  <c r="AX61" i="16"/>
  <c r="AX62" i="16"/>
  <c r="AY61" i="16"/>
  <c r="AY62" i="16"/>
  <c r="AZ61" i="16"/>
  <c r="AZ62" i="16"/>
  <c r="BA61" i="16"/>
  <c r="BA62" i="16"/>
  <c r="BB61" i="16"/>
  <c r="BB62" i="16"/>
  <c r="BC61" i="16"/>
  <c r="BD61" i="16"/>
  <c r="BE61" i="16"/>
  <c r="BE62" i="16"/>
  <c r="BF61" i="16"/>
  <c r="BF62" i="16"/>
  <c r="BG61" i="16"/>
  <c r="BG62" i="16"/>
  <c r="BH61" i="16"/>
  <c r="BH62" i="16"/>
  <c r="BI61" i="16"/>
  <c r="BI62" i="16"/>
  <c r="BJ61" i="16"/>
  <c r="BJ62" i="16"/>
  <c r="BK61" i="16"/>
  <c r="BK62" i="16"/>
  <c r="BL61" i="16"/>
  <c r="BL62" i="16"/>
  <c r="BM61" i="16"/>
  <c r="BM62" i="16"/>
  <c r="BN61" i="16"/>
  <c r="BN62" i="16"/>
  <c r="BO61" i="16"/>
  <c r="BO62" i="16"/>
  <c r="BP61" i="16"/>
  <c r="BP62" i="16"/>
  <c r="BQ61" i="16"/>
  <c r="BR61" i="16"/>
  <c r="BR62" i="16"/>
  <c r="BS61" i="16"/>
  <c r="BT61" i="16"/>
  <c r="BU61" i="16"/>
  <c r="BU62" i="16"/>
  <c r="BV61" i="16"/>
  <c r="BV62" i="16"/>
  <c r="BW61" i="16"/>
  <c r="BW62" i="16"/>
  <c r="BX61" i="16"/>
  <c r="BX62" i="16"/>
  <c r="BY61" i="16"/>
  <c r="BZ61" i="16"/>
  <c r="BZ62" i="16"/>
  <c r="CA61" i="16"/>
  <c r="CB61" i="16"/>
  <c r="CC61" i="16"/>
  <c r="CC62" i="16"/>
  <c r="CD61" i="16"/>
  <c r="CD62" i="16"/>
  <c r="CE61" i="16"/>
  <c r="CE62" i="16"/>
  <c r="CF61" i="16"/>
  <c r="CF62" i="16"/>
  <c r="CG61" i="16"/>
  <c r="CH61" i="16"/>
  <c r="CH62" i="16"/>
  <c r="CI61" i="16"/>
  <c r="CJ61" i="16"/>
  <c r="CJ62" i="16"/>
  <c r="CK61" i="16"/>
  <c r="CK62" i="16"/>
  <c r="CL61" i="16"/>
  <c r="CL62" i="16"/>
  <c r="CM61" i="16"/>
  <c r="CM62" i="16"/>
  <c r="CN61" i="16"/>
  <c r="CN62" i="16"/>
  <c r="CO61" i="16"/>
  <c r="CP61" i="16"/>
  <c r="CP62" i="16"/>
  <c r="CQ61" i="16"/>
  <c r="CQ62" i="16"/>
  <c r="CR61" i="16"/>
  <c r="CR62" i="16"/>
  <c r="CS61" i="16"/>
  <c r="CS62" i="16"/>
  <c r="CT61" i="16"/>
  <c r="CT62" i="16"/>
  <c r="CU61" i="16"/>
  <c r="CU62" i="16"/>
  <c r="CV61" i="16"/>
  <c r="CV62" i="16"/>
  <c r="CW61" i="16"/>
  <c r="CW62" i="16"/>
  <c r="CX61" i="16"/>
  <c r="CX62" i="16"/>
  <c r="CY61" i="16"/>
  <c r="CY62" i="16"/>
  <c r="CZ61" i="16"/>
  <c r="CZ62" i="16"/>
  <c r="DA61" i="16"/>
  <c r="DA62" i="16"/>
  <c r="DB61" i="16"/>
  <c r="DB62" i="16"/>
  <c r="DC61" i="16"/>
  <c r="DC62" i="16"/>
  <c r="DD61" i="16"/>
  <c r="DD62" i="16"/>
  <c r="DE61" i="16"/>
  <c r="DF61" i="16"/>
  <c r="DF62" i="16"/>
  <c r="DG61" i="16"/>
  <c r="DH61" i="16"/>
  <c r="DH62" i="16"/>
  <c r="DI61" i="16"/>
  <c r="DI62" i="16"/>
  <c r="DJ61" i="16"/>
  <c r="DJ62" i="16"/>
  <c r="DK61" i="16"/>
  <c r="DK62" i="16"/>
  <c r="DL61" i="16"/>
  <c r="DL62" i="16"/>
  <c r="AB62" i="16"/>
  <c r="AC62" i="16"/>
  <c r="AE62" i="16"/>
  <c r="AF62" i="16"/>
  <c r="AG62" i="16"/>
  <c r="AJ62" i="16"/>
  <c r="AK62" i="16"/>
  <c r="AN62" i="16"/>
  <c r="AS62" i="16"/>
  <c r="AU62" i="16"/>
  <c r="AV62" i="16"/>
  <c r="BC62" i="16"/>
  <c r="BD62" i="16"/>
  <c r="BQ62" i="16"/>
  <c r="BS62" i="16"/>
  <c r="BT62" i="16"/>
  <c r="BY62" i="16"/>
  <c r="CA62" i="16"/>
  <c r="CB62" i="16"/>
  <c r="CG62" i="16"/>
  <c r="CI62" i="16"/>
  <c r="CO62" i="16"/>
  <c r="DE62" i="16"/>
  <c r="DG62" i="16"/>
  <c r="R34" i="16"/>
  <c r="S34" i="16"/>
  <c r="T34" i="16"/>
  <c r="U34" i="16"/>
  <c r="V34" i="16"/>
  <c r="W34" i="16"/>
  <c r="X34" i="16"/>
  <c r="Y34" i="16"/>
  <c r="Z34" i="16"/>
  <c r="AA34" i="16"/>
  <c r="AB34" i="16"/>
  <c r="AC34" i="16"/>
  <c r="AD34" i="16"/>
  <c r="AE34" i="16"/>
  <c r="AF34" i="16"/>
  <c r="AG34" i="16"/>
  <c r="AH34" i="16"/>
  <c r="AI34" i="16"/>
  <c r="AJ34" i="16"/>
  <c r="AK34" i="16"/>
  <c r="AL34" i="16"/>
  <c r="AM34" i="16"/>
  <c r="AN34" i="16"/>
  <c r="AO34" i="16"/>
  <c r="AP34" i="16"/>
  <c r="AQ34" i="16"/>
  <c r="AR34" i="16"/>
  <c r="AS34" i="16"/>
  <c r="AT34" i="16"/>
  <c r="AU34" i="16"/>
  <c r="AV34" i="16"/>
  <c r="AW34" i="16"/>
  <c r="AX34" i="16"/>
  <c r="AY34" i="16"/>
  <c r="AZ34" i="16"/>
  <c r="BA34" i="16"/>
  <c r="BB34" i="16"/>
  <c r="BC34" i="16"/>
  <c r="BD34" i="16"/>
  <c r="BE34" i="16"/>
  <c r="BF34" i="16"/>
  <c r="BG34" i="16"/>
  <c r="BH34" i="16"/>
  <c r="BI34" i="16"/>
  <c r="BJ34" i="16"/>
  <c r="BK34" i="16"/>
  <c r="BL34" i="16"/>
  <c r="BM34" i="16"/>
  <c r="BN34" i="16"/>
  <c r="BO34" i="16"/>
  <c r="BP34" i="16"/>
  <c r="BQ34" i="16"/>
  <c r="BR34" i="16"/>
  <c r="BS34" i="16"/>
  <c r="BT34" i="16"/>
  <c r="BU34" i="16"/>
  <c r="BV34" i="16"/>
  <c r="BW34" i="16"/>
  <c r="BX34" i="16"/>
  <c r="BY34" i="16"/>
  <c r="BZ34" i="16"/>
  <c r="CA34" i="16"/>
  <c r="CB34" i="16"/>
  <c r="CC34" i="16"/>
  <c r="CD34" i="16"/>
  <c r="CE34" i="16"/>
  <c r="CF34" i="16"/>
  <c r="CG34" i="16"/>
  <c r="CH34" i="16"/>
  <c r="CI34" i="16"/>
  <c r="CJ34" i="16"/>
  <c r="CK34" i="16"/>
  <c r="CL34" i="16"/>
  <c r="CM34" i="16"/>
  <c r="CN34" i="16"/>
  <c r="CO34" i="16"/>
  <c r="CP34" i="16"/>
  <c r="CQ34" i="16"/>
  <c r="CR34" i="16"/>
  <c r="CS34" i="16"/>
  <c r="CT34" i="16"/>
  <c r="CU34" i="16"/>
  <c r="CV34" i="16"/>
  <c r="CW34" i="16"/>
  <c r="CX34" i="16"/>
  <c r="CY34" i="16"/>
  <c r="CZ34" i="16"/>
  <c r="DA34" i="16"/>
  <c r="DB34" i="16"/>
  <c r="DC34" i="16"/>
  <c r="DD34" i="16"/>
  <c r="DE34" i="16"/>
  <c r="DF34" i="16"/>
  <c r="DG34" i="16"/>
  <c r="DH34" i="16"/>
  <c r="DI34" i="16"/>
  <c r="DJ34" i="16"/>
  <c r="DK34" i="16"/>
  <c r="DL34" i="16"/>
  <c r="Q60" i="16"/>
  <c r="R60" i="16"/>
  <c r="S60" i="16"/>
  <c r="T60" i="16"/>
  <c r="U60" i="16"/>
  <c r="V60" i="16"/>
  <c r="W60" i="16"/>
  <c r="X60" i="16"/>
  <c r="Y60" i="16"/>
  <c r="Z60" i="16"/>
  <c r="Q61" i="16"/>
  <c r="R61" i="16"/>
  <c r="R62" i="16"/>
  <c r="S61" i="16"/>
  <c r="S62" i="16"/>
  <c r="T61" i="16"/>
  <c r="T62" i="16"/>
  <c r="U61" i="16"/>
  <c r="U62" i="16"/>
  <c r="V61" i="16"/>
  <c r="V62" i="16"/>
  <c r="W61" i="16"/>
  <c r="W62" i="16"/>
  <c r="X61" i="16"/>
  <c r="X62" i="16"/>
  <c r="Y61" i="16"/>
  <c r="Y62" i="16"/>
  <c r="Z61" i="16"/>
  <c r="Z62" i="16"/>
  <c r="Q8" i="15"/>
  <c r="Q11" i="15"/>
  <c r="Q12" i="15"/>
  <c r="Q13" i="15"/>
  <c r="Q18" i="15"/>
  <c r="Q19" i="15"/>
  <c r="X39" i="5"/>
  <c r="P39" i="5"/>
  <c r="U39" i="12"/>
  <c r="U38" i="12"/>
  <c r="K14" i="11"/>
  <c r="E15" i="11"/>
  <c r="F15" i="11"/>
  <c r="G15" i="11"/>
  <c r="H15" i="11"/>
  <c r="I15" i="11"/>
  <c r="C14" i="14"/>
  <c r="E14" i="14"/>
  <c r="F14" i="14"/>
  <c r="C21" i="14"/>
  <c r="E21" i="14"/>
  <c r="F21" i="14"/>
  <c r="B22" i="14"/>
  <c r="B4" i="13"/>
  <c r="C4" i="13"/>
  <c r="D4" i="13"/>
  <c r="E4" i="13"/>
  <c r="B5" i="13"/>
  <c r="C5" i="13"/>
  <c r="D5" i="13"/>
  <c r="E5" i="13"/>
  <c r="I5" i="13"/>
  <c r="J5" i="13"/>
  <c r="A6" i="13"/>
  <c r="D6" i="13"/>
  <c r="A7" i="13"/>
  <c r="E6" i="13"/>
  <c r="B43" i="13"/>
  <c r="C43" i="13"/>
  <c r="D43" i="13"/>
  <c r="E43" i="13"/>
  <c r="F43" i="13"/>
  <c r="G43" i="13"/>
  <c r="B44" i="13"/>
  <c r="C44" i="13"/>
  <c r="D44" i="13"/>
  <c r="E44" i="13"/>
  <c r="F44" i="13"/>
  <c r="G44" i="13"/>
  <c r="A45" i="13"/>
  <c r="D45" i="13"/>
  <c r="G45" i="13"/>
  <c r="A46" i="13"/>
  <c r="D19" i="9"/>
  <c r="E19" i="9"/>
  <c r="E18" i="9"/>
  <c r="G18" i="9"/>
  <c r="H18" i="9"/>
  <c r="H19" i="9"/>
  <c r="F19" i="9"/>
  <c r="F18" i="9"/>
  <c r="D16" i="8"/>
  <c r="E16" i="8"/>
  <c r="D17" i="8"/>
  <c r="E17" i="8"/>
  <c r="D18" i="8"/>
  <c r="E18" i="8"/>
  <c r="D66" i="8"/>
  <c r="E66" i="8"/>
  <c r="D69" i="8"/>
  <c r="E69" i="8"/>
  <c r="E15" i="8"/>
  <c r="C19" i="8"/>
  <c r="D31" i="7"/>
  <c r="D30" i="7"/>
  <c r="E30" i="7"/>
  <c r="E31" i="7"/>
  <c r="E29" i="7"/>
  <c r="G8" i="7"/>
  <c r="G7" i="7"/>
  <c r="G6" i="7"/>
  <c r="G17" i="7"/>
  <c r="G18" i="7"/>
  <c r="G16" i="7"/>
  <c r="F19" i="6"/>
  <c r="F34" i="6"/>
  <c r="F41" i="6"/>
  <c r="E19" i="6"/>
  <c r="E28" i="6"/>
  <c r="E38" i="6"/>
  <c r="E47" i="6"/>
  <c r="E52" i="6"/>
  <c r="L8" i="3"/>
  <c r="L9" i="3"/>
  <c r="L10" i="3"/>
  <c r="L11" i="3"/>
  <c r="F42" i="2"/>
  <c r="F43" i="2"/>
  <c r="F82" i="2"/>
  <c r="F83" i="2"/>
  <c r="E79" i="1"/>
  <c r="F79" i="1"/>
  <c r="E80" i="1"/>
  <c r="F80" i="1"/>
  <c r="D84" i="1"/>
  <c r="E84" i="1"/>
  <c r="C84" i="1"/>
  <c r="G84" i="1"/>
  <c r="C26" i="1"/>
  <c r="D26" i="1"/>
  <c r="H26" i="1"/>
  <c r="D27" i="1"/>
  <c r="H27" i="1"/>
  <c r="E29" i="1"/>
  <c r="F26" i="1"/>
  <c r="F27" i="1"/>
  <c r="D31" i="1"/>
  <c r="E31" i="1"/>
  <c r="C27" i="1"/>
  <c r="C31" i="1"/>
  <c r="G31" i="1"/>
  <c r="F55" i="1"/>
  <c r="F56" i="1"/>
  <c r="D60" i="1"/>
  <c r="E60" i="1"/>
  <c r="C60" i="1"/>
  <c r="G60" i="1"/>
  <c r="F67" i="1"/>
  <c r="F68" i="1"/>
  <c r="C72" i="1"/>
  <c r="G29" i="4"/>
  <c r="G30" i="4"/>
  <c r="C22" i="14"/>
  <c r="B23" i="14"/>
  <c r="E23" i="14"/>
  <c r="F23" i="14"/>
  <c r="B24" i="14"/>
  <c r="F44" i="2"/>
  <c r="F41" i="2"/>
  <c r="E22" i="14"/>
  <c r="F22" i="14"/>
  <c r="A47" i="13"/>
  <c r="Q62" i="16"/>
  <c r="E35" i="6"/>
  <c r="E24" i="6"/>
  <c r="F24" i="6"/>
  <c r="F32" i="6"/>
  <c r="F52" i="6"/>
  <c r="F42" i="6"/>
  <c r="E44" i="6"/>
  <c r="E33" i="6"/>
  <c r="D20" i="9"/>
  <c r="G20" i="9"/>
  <c r="G19" i="9"/>
  <c r="E13" i="6"/>
  <c r="E21" i="6"/>
  <c r="E45" i="6"/>
  <c r="E12" i="6"/>
  <c r="E26" i="6"/>
  <c r="E34" i="6"/>
  <c r="E43" i="6"/>
  <c r="E32" i="6"/>
  <c r="L12" i="16"/>
  <c r="L13" i="16"/>
  <c r="C45" i="13"/>
  <c r="B45" i="13"/>
  <c r="L60" i="16"/>
  <c r="M9" i="16"/>
  <c r="F40" i="2"/>
  <c r="G47" i="13"/>
  <c r="C23" i="14"/>
  <c r="H17" i="11"/>
  <c r="D21" i="9"/>
  <c r="H21" i="9"/>
  <c r="G21" i="9"/>
  <c r="E20" i="9"/>
  <c r="H20" i="9"/>
  <c r="F20" i="9"/>
  <c r="F21" i="9"/>
  <c r="E21" i="9"/>
  <c r="D22" i="9"/>
  <c r="E22" i="9"/>
  <c r="M38" i="12"/>
  <c r="U35" i="12"/>
  <c r="O37" i="12"/>
  <c r="N39" i="12"/>
  <c r="U37" i="12"/>
  <c r="N38" i="12"/>
  <c r="U36" i="12"/>
  <c r="V36" i="12"/>
  <c r="V38" i="12"/>
  <c r="V37" i="12"/>
  <c r="H22" i="9"/>
  <c r="F22" i="9"/>
  <c r="D7" i="13"/>
  <c r="A8" i="13"/>
  <c r="C7" i="13"/>
  <c r="E7" i="13"/>
  <c r="B7" i="13"/>
  <c r="G22" i="9"/>
  <c r="F28" i="6"/>
  <c r="F39" i="6"/>
  <c r="D72" i="1"/>
  <c r="E72" i="1"/>
  <c r="E17" i="6"/>
  <c r="E27" i="6"/>
  <c r="E36" i="6"/>
  <c r="E41" i="6"/>
  <c r="E51" i="6"/>
  <c r="E15" i="6"/>
  <c r="E20" i="6"/>
  <c r="E30" i="6"/>
  <c r="E39" i="6"/>
  <c r="E48" i="6"/>
  <c r="E23" i="6"/>
  <c r="E29" i="6"/>
  <c r="E42" i="6"/>
  <c r="E22" i="6"/>
  <c r="E16" i="6"/>
  <c r="E25" i="6"/>
  <c r="E31" i="6"/>
  <c r="E40" i="6"/>
  <c r="E49" i="6"/>
  <c r="E46" i="6"/>
  <c r="E37" i="6"/>
  <c r="E18" i="6"/>
  <c r="E50" i="6"/>
  <c r="F26" i="6"/>
  <c r="F20" i="6"/>
  <c r="F31" i="6"/>
  <c r="F49" i="6"/>
  <c r="F18" i="6"/>
  <c r="F25" i="6"/>
  <c r="F33" i="6"/>
  <c r="F38" i="6"/>
  <c r="F46" i="6"/>
  <c r="F12" i="6"/>
  <c r="F21" i="6"/>
  <c r="F27" i="6"/>
  <c r="F35" i="6"/>
  <c r="F43" i="6"/>
  <c r="F50" i="6"/>
  <c r="F15" i="6"/>
  <c r="F47" i="6"/>
  <c r="F40" i="6"/>
  <c r="F36" i="6"/>
  <c r="F29" i="6"/>
  <c r="F14" i="6"/>
  <c r="F22" i="6"/>
  <c r="F30" i="6"/>
  <c r="F37" i="6"/>
  <c r="F45" i="6"/>
  <c r="F51" i="6"/>
  <c r="F23" i="6"/>
  <c r="F16" i="6"/>
  <c r="F48" i="6"/>
  <c r="F44" i="6"/>
  <c r="F17" i="6"/>
  <c r="C6" i="13"/>
  <c r="E83" i="2"/>
  <c r="A84" i="2"/>
  <c r="E82" i="1"/>
  <c r="L46" i="16"/>
  <c r="M5" i="16"/>
  <c r="E44" i="2"/>
  <c r="A45" i="2"/>
  <c r="J26" i="22"/>
  <c r="E45" i="2"/>
  <c r="A46" i="2"/>
  <c r="F45" i="2"/>
  <c r="E84" i="2"/>
  <c r="A85" i="2"/>
  <c r="F84" i="2"/>
  <c r="C8" i="13"/>
  <c r="E8" i="13"/>
  <c r="B8" i="13"/>
  <c r="A9" i="13"/>
  <c r="C9" i="13"/>
  <c r="D8" i="13"/>
  <c r="B9" i="13"/>
  <c r="D9" i="13"/>
  <c r="E9" i="13"/>
  <c r="F85" i="2"/>
  <c r="E85" i="2"/>
  <c r="A86" i="2"/>
  <c r="A47" i="2"/>
  <c r="F46" i="2"/>
  <c r="E46" i="2"/>
  <c r="G85" i="1"/>
  <c r="C24" i="14"/>
  <c r="E24" i="14"/>
  <c r="F24" i="14"/>
  <c r="B25" i="14"/>
  <c r="F47" i="13"/>
  <c r="D47" i="13"/>
  <c r="A48" i="13"/>
  <c r="B47" i="13"/>
  <c r="E47" i="13"/>
  <c r="C47" i="13"/>
  <c r="L61" i="16"/>
  <c r="M10" i="16"/>
  <c r="O39" i="12"/>
  <c r="O38" i="12"/>
  <c r="K12" i="11"/>
  <c r="H36" i="11"/>
  <c r="H38" i="11"/>
  <c r="E17" i="11"/>
  <c r="K13" i="11"/>
  <c r="H37" i="11"/>
  <c r="F17" i="11"/>
  <c r="G17" i="11"/>
  <c r="G72" i="1"/>
  <c r="F46" i="13"/>
  <c r="C46" i="13"/>
  <c r="D46" i="13"/>
  <c r="B46" i="13"/>
  <c r="E46" i="13"/>
  <c r="G46" i="13"/>
  <c r="L62" i="16"/>
  <c r="M11" i="16"/>
  <c r="M60" i="16"/>
  <c r="N60" i="16"/>
  <c r="M12" i="16"/>
  <c r="M13" i="16"/>
  <c r="A10" i="13"/>
  <c r="D23" i="9"/>
  <c r="M37" i="12"/>
  <c r="B6" i="13"/>
  <c r="E112" i="15"/>
  <c r="F111" i="15"/>
  <c r="G111" i="15"/>
  <c r="F45" i="13"/>
  <c r="E45" i="13"/>
  <c r="I17" i="11"/>
  <c r="K15" i="11"/>
  <c r="V39" i="12"/>
  <c r="C26" i="17"/>
  <c r="A39" i="2"/>
  <c r="E40" i="2"/>
  <c r="K26" i="22"/>
  <c r="K27" i="22"/>
  <c r="V27" i="11"/>
  <c r="V42" i="11"/>
  <c r="V13" i="11"/>
  <c r="F35" i="11"/>
  <c r="F37" i="11"/>
  <c r="F36" i="11"/>
  <c r="F38" i="11"/>
  <c r="V28" i="11"/>
  <c r="V43" i="11"/>
  <c r="V14" i="11"/>
  <c r="A48" i="2"/>
  <c r="E47" i="2"/>
  <c r="F47" i="2"/>
  <c r="V26" i="11"/>
  <c r="V41" i="11"/>
  <c r="V12" i="11"/>
  <c r="C25" i="14"/>
  <c r="E25" i="14"/>
  <c r="F25" i="14"/>
  <c r="B26" i="14"/>
  <c r="E86" i="2"/>
  <c r="A87" i="2"/>
  <c r="F86" i="2"/>
  <c r="G112" i="15"/>
  <c r="F112" i="15"/>
  <c r="E113" i="15"/>
  <c r="D24" i="9"/>
  <c r="H23" i="9"/>
  <c r="E23" i="9"/>
  <c r="G23" i="9"/>
  <c r="F23" i="9"/>
  <c r="G37" i="11"/>
  <c r="G38" i="11"/>
  <c r="G35" i="11"/>
  <c r="G36" i="11"/>
  <c r="E35" i="11"/>
  <c r="E36" i="11"/>
  <c r="E37" i="11"/>
  <c r="E38" i="11"/>
  <c r="H35" i="11"/>
  <c r="F39" i="2"/>
  <c r="E39" i="2"/>
  <c r="A38" i="2"/>
  <c r="I36" i="11"/>
  <c r="I35" i="11"/>
  <c r="I38" i="11"/>
  <c r="I37" i="11"/>
  <c r="C10" i="13"/>
  <c r="B10" i="13"/>
  <c r="D10" i="13"/>
  <c r="E10" i="13"/>
  <c r="A11" i="13"/>
  <c r="D37" i="11"/>
  <c r="D38" i="11"/>
  <c r="J17" i="11"/>
  <c r="D36" i="11"/>
  <c r="A49" i="13"/>
  <c r="G48" i="13"/>
  <c r="D48" i="13"/>
  <c r="B48" i="13"/>
  <c r="F48" i="13"/>
  <c r="E48" i="13"/>
  <c r="C48" i="13"/>
  <c r="R40" i="11"/>
  <c r="D39" i="11"/>
  <c r="R25" i="11"/>
  <c r="J35" i="11"/>
  <c r="A12" i="13"/>
  <c r="B11" i="13"/>
  <c r="C11" i="13"/>
  <c r="E11" i="13"/>
  <c r="D11" i="13"/>
  <c r="W12" i="11"/>
  <c r="W26" i="11"/>
  <c r="W41" i="11"/>
  <c r="S14" i="11"/>
  <c r="S28" i="11"/>
  <c r="S43" i="11"/>
  <c r="U41" i="11"/>
  <c r="U12" i="11"/>
  <c r="U26" i="11"/>
  <c r="F24" i="9"/>
  <c r="H24" i="9"/>
  <c r="E24" i="9"/>
  <c r="G24" i="9"/>
  <c r="D25" i="9"/>
  <c r="F39" i="11"/>
  <c r="T40" i="11"/>
  <c r="T25" i="11"/>
  <c r="T11" i="11"/>
  <c r="W27" i="11"/>
  <c r="W42" i="11"/>
  <c r="W13" i="11"/>
  <c r="E38" i="2"/>
  <c r="A37" i="2"/>
  <c r="F38" i="2"/>
  <c r="S13" i="11"/>
  <c r="S27" i="11"/>
  <c r="S42" i="11"/>
  <c r="G39" i="11"/>
  <c r="U40" i="11"/>
  <c r="U25" i="11"/>
  <c r="U11" i="11"/>
  <c r="F113" i="15"/>
  <c r="E114" i="15"/>
  <c r="G113" i="15"/>
  <c r="E87" i="2"/>
  <c r="A88" i="2"/>
  <c r="F87" i="2"/>
  <c r="F48" i="2"/>
  <c r="E48" i="2"/>
  <c r="A49" i="2"/>
  <c r="T14" i="11"/>
  <c r="T43" i="11"/>
  <c r="T28" i="11"/>
  <c r="A50" i="13"/>
  <c r="G49" i="13"/>
  <c r="C49" i="13"/>
  <c r="B49" i="13"/>
  <c r="D49" i="13"/>
  <c r="F49" i="13"/>
  <c r="E49" i="13"/>
  <c r="J38" i="11"/>
  <c r="K38" i="11"/>
  <c r="R14" i="11"/>
  <c r="R28" i="11"/>
  <c r="R43" i="11"/>
  <c r="U43" i="11"/>
  <c r="W43" i="11"/>
  <c r="X43" i="11"/>
  <c r="W28" i="11"/>
  <c r="W14" i="11"/>
  <c r="S12" i="11"/>
  <c r="S26" i="11"/>
  <c r="S41" i="11"/>
  <c r="U28" i="11"/>
  <c r="U14" i="11"/>
  <c r="T26" i="11"/>
  <c r="T41" i="11"/>
  <c r="T12" i="11"/>
  <c r="R12" i="11"/>
  <c r="X12" i="11"/>
  <c r="R41" i="11"/>
  <c r="X41" i="11"/>
  <c r="R26" i="11"/>
  <c r="J36" i="11"/>
  <c r="K36" i="11"/>
  <c r="R13" i="11"/>
  <c r="J37" i="11"/>
  <c r="K37" i="11"/>
  <c r="R42" i="11"/>
  <c r="R27" i="11"/>
  <c r="W11" i="11"/>
  <c r="W15" i="11"/>
  <c r="W40" i="11"/>
  <c r="W44" i="11"/>
  <c r="I39" i="11"/>
  <c r="W25" i="11"/>
  <c r="W29" i="11"/>
  <c r="V11" i="11"/>
  <c r="V15" i="11"/>
  <c r="V25" i="11"/>
  <c r="V29" i="11"/>
  <c r="V40" i="11"/>
  <c r="V44" i="11"/>
  <c r="H39" i="11"/>
  <c r="S11" i="11"/>
  <c r="S15" i="11"/>
  <c r="S25" i="11"/>
  <c r="S29" i="11"/>
  <c r="E39" i="11"/>
  <c r="S40" i="11"/>
  <c r="S44" i="11"/>
  <c r="U13" i="11"/>
  <c r="U42" i="11"/>
  <c r="U27" i="11"/>
  <c r="C26" i="14"/>
  <c r="E26" i="14"/>
  <c r="F26" i="14"/>
  <c r="B27" i="14"/>
  <c r="T27" i="11"/>
  <c r="T42" i="11"/>
  <c r="T13" i="11"/>
  <c r="B28" i="14"/>
  <c r="E27" i="14"/>
  <c r="F27" i="14"/>
  <c r="C27" i="14"/>
  <c r="X42" i="11"/>
  <c r="X26" i="11"/>
  <c r="U15" i="11"/>
  <c r="F37" i="2"/>
  <c r="A36" i="2"/>
  <c r="E37" i="2"/>
  <c r="R15" i="11"/>
  <c r="X11" i="11"/>
  <c r="U29" i="11"/>
  <c r="T15" i="11"/>
  <c r="D26" i="9"/>
  <c r="E25" i="9"/>
  <c r="H25" i="9"/>
  <c r="G25" i="9"/>
  <c r="F25" i="9"/>
  <c r="X25" i="11"/>
  <c r="R29" i="11"/>
  <c r="X13" i="11"/>
  <c r="X28" i="11"/>
  <c r="E115" i="15"/>
  <c r="G114" i="15"/>
  <c r="F114" i="15"/>
  <c r="U44" i="11"/>
  <c r="T29" i="11"/>
  <c r="E12" i="13"/>
  <c r="A13" i="13"/>
  <c r="C12" i="13"/>
  <c r="B12" i="13"/>
  <c r="D12" i="13"/>
  <c r="X27" i="11"/>
  <c r="X14" i="11"/>
  <c r="E50" i="13"/>
  <c r="G50" i="13"/>
  <c r="B50" i="13"/>
  <c r="A51" i="13"/>
  <c r="F50" i="13"/>
  <c r="D50" i="13"/>
  <c r="C50" i="13"/>
  <c r="E49" i="2"/>
  <c r="A50" i="2"/>
  <c r="F49" i="2"/>
  <c r="F88" i="2"/>
  <c r="E88" i="2"/>
  <c r="A89" i="2"/>
  <c r="J39" i="11"/>
  <c r="G41" i="11"/>
  <c r="T44" i="11"/>
  <c r="K35" i="11"/>
  <c r="K39" i="11"/>
  <c r="I41" i="11"/>
  <c r="X40" i="11"/>
  <c r="X44" i="11"/>
  <c r="R44" i="11"/>
  <c r="B51" i="13"/>
  <c r="A52" i="13"/>
  <c r="D51" i="13"/>
  <c r="F51" i="13"/>
  <c r="G51" i="13"/>
  <c r="E51" i="13"/>
  <c r="C51" i="13"/>
  <c r="H41" i="11"/>
  <c r="F41" i="11"/>
  <c r="E41" i="11"/>
  <c r="D41" i="11"/>
  <c r="A14" i="13"/>
  <c r="B13" i="13"/>
  <c r="D13" i="13"/>
  <c r="C13" i="13"/>
  <c r="E13" i="13"/>
  <c r="X15" i="11"/>
  <c r="A35" i="2"/>
  <c r="E36" i="2"/>
  <c r="F36" i="2"/>
  <c r="F89" i="2"/>
  <c r="E89" i="2"/>
  <c r="A90" i="2"/>
  <c r="E50" i="2"/>
  <c r="A51" i="2"/>
  <c r="F50" i="2"/>
  <c r="G115" i="15"/>
  <c r="E116" i="15"/>
  <c r="F115" i="15"/>
  <c r="X29" i="11"/>
  <c r="F26" i="9"/>
  <c r="G26" i="9"/>
  <c r="E26" i="9"/>
  <c r="H26" i="9"/>
  <c r="D27" i="9"/>
  <c r="C28" i="14"/>
  <c r="E28" i="14"/>
  <c r="F28" i="14"/>
  <c r="B29" i="14"/>
  <c r="A91" i="2"/>
  <c r="F90" i="2"/>
  <c r="E90" i="2"/>
  <c r="C14" i="13"/>
  <c r="D14" i="13"/>
  <c r="E14" i="13"/>
  <c r="A15" i="13"/>
  <c r="B14" i="13"/>
  <c r="H27" i="9"/>
  <c r="G27" i="9"/>
  <c r="F27" i="9"/>
  <c r="D28" i="9"/>
  <c r="E27" i="9"/>
  <c r="B30" i="14"/>
  <c r="C29" i="14"/>
  <c r="E29" i="14"/>
  <c r="F29" i="14"/>
  <c r="A34" i="2"/>
  <c r="E35" i="2"/>
  <c r="F35" i="2"/>
  <c r="J41" i="11"/>
  <c r="A52" i="2"/>
  <c r="E51" i="2"/>
  <c r="F51" i="2"/>
  <c r="C52" i="13"/>
  <c r="G52" i="13"/>
  <c r="F52" i="13"/>
  <c r="D52" i="13"/>
  <c r="B52" i="13"/>
  <c r="E52" i="13"/>
  <c r="A53" i="13"/>
  <c r="E117" i="15"/>
  <c r="G116" i="15"/>
  <c r="F116" i="15"/>
  <c r="F52" i="2"/>
  <c r="E52" i="2"/>
  <c r="A53" i="2"/>
  <c r="A33" i="2"/>
  <c r="F34" i="2"/>
  <c r="E34" i="2"/>
  <c r="F28" i="9"/>
  <c r="E28" i="9"/>
  <c r="H28" i="9"/>
  <c r="D29" i="9"/>
  <c r="G28" i="9"/>
  <c r="E118" i="15"/>
  <c r="G117" i="15"/>
  <c r="F117" i="15"/>
  <c r="E15" i="13"/>
  <c r="C15" i="13"/>
  <c r="B15" i="13"/>
  <c r="D15" i="13"/>
  <c r="A16" i="13"/>
  <c r="D53" i="13"/>
  <c r="C53" i="13"/>
  <c r="F53" i="13"/>
  <c r="G53" i="13"/>
  <c r="A54" i="13"/>
  <c r="E53" i="13"/>
  <c r="B53" i="13"/>
  <c r="B31" i="14"/>
  <c r="C30" i="14"/>
  <c r="E30" i="14"/>
  <c r="F30" i="14"/>
  <c r="F91" i="2"/>
  <c r="E91" i="2"/>
  <c r="A92" i="2"/>
  <c r="E33" i="2"/>
  <c r="A32" i="2"/>
  <c r="F33" i="2"/>
  <c r="E53" i="2"/>
  <c r="A54" i="2"/>
  <c r="F53" i="2"/>
  <c r="F54" i="13"/>
  <c r="B54" i="13"/>
  <c r="G54" i="13"/>
  <c r="E54" i="13"/>
  <c r="C54" i="13"/>
  <c r="A55" i="13"/>
  <c r="D54" i="13"/>
  <c r="G118" i="15"/>
  <c r="F118" i="15"/>
  <c r="E119" i="15"/>
  <c r="E29" i="9"/>
  <c r="F29" i="9"/>
  <c r="D30" i="9"/>
  <c r="G29" i="9"/>
  <c r="H29" i="9"/>
  <c r="F92" i="2"/>
  <c r="E92" i="2"/>
  <c r="A93" i="2"/>
  <c r="C31" i="14"/>
  <c r="B32" i="14"/>
  <c r="E31" i="14"/>
  <c r="F31" i="14"/>
  <c r="D16" i="13"/>
  <c r="E16" i="13"/>
  <c r="C16" i="13"/>
  <c r="A17" i="13"/>
  <c r="B16" i="13"/>
  <c r="F93" i="2"/>
  <c r="E93" i="2"/>
  <c r="A94" i="2"/>
  <c r="E120" i="15"/>
  <c r="F119" i="15"/>
  <c r="G119" i="15"/>
  <c r="E55" i="13"/>
  <c r="G55" i="13"/>
  <c r="A56" i="13"/>
  <c r="C55" i="13"/>
  <c r="D55" i="13"/>
  <c r="F55" i="13"/>
  <c r="B55" i="13"/>
  <c r="A18" i="13"/>
  <c r="E17" i="13"/>
  <c r="C17" i="13"/>
  <c r="D17" i="13"/>
  <c r="B17" i="13"/>
  <c r="F30" i="9"/>
  <c r="G30" i="9"/>
  <c r="E30" i="9"/>
  <c r="H30" i="9"/>
  <c r="F32" i="2"/>
  <c r="A31" i="2"/>
  <c r="E32" i="2"/>
  <c r="B33" i="14"/>
  <c r="C32" i="14"/>
  <c r="E32" i="14"/>
  <c r="F32" i="14"/>
  <c r="E54" i="2"/>
  <c r="A55" i="2"/>
  <c r="F54" i="2"/>
  <c r="F120" i="15"/>
  <c r="E121" i="15"/>
  <c r="G120" i="15"/>
  <c r="F55" i="2"/>
  <c r="A56" i="2"/>
  <c r="E55" i="2"/>
  <c r="E33" i="14"/>
  <c r="F33" i="14"/>
  <c r="B34" i="14"/>
  <c r="C33" i="14"/>
  <c r="E18" i="13"/>
  <c r="A19" i="13"/>
  <c r="B18" i="13"/>
  <c r="C18" i="13"/>
  <c r="D18" i="13"/>
  <c r="E94" i="2"/>
  <c r="A95" i="2"/>
  <c r="F94" i="2"/>
  <c r="A30" i="2"/>
  <c r="E31" i="2"/>
  <c r="F31" i="2"/>
  <c r="C56" i="13"/>
  <c r="A57" i="13"/>
  <c r="G56" i="13"/>
  <c r="F56" i="13"/>
  <c r="D56" i="13"/>
  <c r="E56" i="13"/>
  <c r="B56" i="13"/>
  <c r="F56" i="2"/>
  <c r="A57" i="2"/>
  <c r="E56" i="2"/>
  <c r="A58" i="13"/>
  <c r="E57" i="13"/>
  <c r="F57" i="13"/>
  <c r="C57" i="13"/>
  <c r="D57" i="13"/>
  <c r="B57" i="13"/>
  <c r="G57" i="13"/>
  <c r="E95" i="2"/>
  <c r="A96" i="2"/>
  <c r="F95" i="2"/>
  <c r="E34" i="14"/>
  <c r="F34" i="14"/>
  <c r="B35" i="14"/>
  <c r="C34" i="14"/>
  <c r="B19" i="13"/>
  <c r="A20" i="13"/>
  <c r="C19" i="13"/>
  <c r="E19" i="13"/>
  <c r="D19" i="13"/>
  <c r="F30" i="2"/>
  <c r="E30" i="2"/>
  <c r="A29" i="2"/>
  <c r="G121" i="15"/>
  <c r="F121" i="15"/>
  <c r="E122" i="15"/>
  <c r="B20" i="13"/>
  <c r="A21" i="13"/>
  <c r="E20" i="13"/>
  <c r="C20" i="13"/>
  <c r="D20" i="13"/>
  <c r="E57" i="2"/>
  <c r="A58" i="2"/>
  <c r="F57" i="2"/>
  <c r="E96" i="2"/>
  <c r="A97" i="2"/>
  <c r="F96" i="2"/>
  <c r="G58" i="13"/>
  <c r="D58" i="13"/>
  <c r="F58" i="13"/>
  <c r="C58" i="13"/>
  <c r="A59" i="13"/>
  <c r="E58" i="13"/>
  <c r="B58" i="13"/>
  <c r="A28" i="2"/>
  <c r="E29" i="2"/>
  <c r="F29" i="2"/>
  <c r="E123" i="15"/>
  <c r="G122" i="15"/>
  <c r="F122" i="15"/>
  <c r="B36" i="14"/>
  <c r="C35" i="14"/>
  <c r="E35" i="14"/>
  <c r="F35" i="14"/>
  <c r="E59" i="13"/>
  <c r="F59" i="13"/>
  <c r="A60" i="13"/>
  <c r="C59" i="13"/>
  <c r="D59" i="13"/>
  <c r="B59" i="13"/>
  <c r="G59" i="13"/>
  <c r="A59" i="2"/>
  <c r="E58" i="2"/>
  <c r="F58" i="2"/>
  <c r="A27" i="2"/>
  <c r="E28" i="2"/>
  <c r="F28" i="2"/>
  <c r="E21" i="13"/>
  <c r="A22" i="13"/>
  <c r="B21" i="13"/>
  <c r="C21" i="13"/>
  <c r="D21" i="13"/>
  <c r="C36" i="14"/>
  <c r="E36" i="14"/>
  <c r="F36" i="14"/>
  <c r="B37" i="14"/>
  <c r="E124" i="15"/>
  <c r="F123" i="15"/>
  <c r="G123" i="15"/>
  <c r="F97" i="2"/>
  <c r="E97" i="2"/>
  <c r="A98" i="2"/>
  <c r="C37" i="14"/>
  <c r="E37" i="14"/>
  <c r="F37" i="14"/>
  <c r="B38" i="14"/>
  <c r="E98" i="2"/>
  <c r="A99" i="2"/>
  <c r="F98" i="2"/>
  <c r="D22" i="13"/>
  <c r="C22" i="13"/>
  <c r="A23" i="13"/>
  <c r="B22" i="13"/>
  <c r="E22" i="13"/>
  <c r="F124" i="15"/>
  <c r="G124" i="15"/>
  <c r="E125" i="15"/>
  <c r="E59" i="2"/>
  <c r="A60" i="2"/>
  <c r="F59" i="2"/>
  <c r="F27" i="2"/>
  <c r="A26" i="2"/>
  <c r="E27" i="2"/>
  <c r="C60" i="13"/>
  <c r="F60" i="13"/>
  <c r="E60" i="13"/>
  <c r="B60" i="13"/>
  <c r="D60" i="13"/>
  <c r="A61" i="13"/>
  <c r="G60" i="13"/>
  <c r="A61" i="2"/>
  <c r="F60" i="2"/>
  <c r="E60" i="2"/>
  <c r="E38" i="14"/>
  <c r="F38" i="14"/>
  <c r="B39" i="14"/>
  <c r="C38" i="14"/>
  <c r="A25" i="2"/>
  <c r="F26" i="2"/>
  <c r="E26" i="2"/>
  <c r="F61" i="13"/>
  <c r="B61" i="13"/>
  <c r="A62" i="13"/>
  <c r="G61" i="13"/>
  <c r="E61" i="13"/>
  <c r="D61" i="13"/>
  <c r="C61" i="13"/>
  <c r="G125" i="15"/>
  <c r="F125" i="15"/>
  <c r="E126" i="15"/>
  <c r="B23" i="13"/>
  <c r="E23" i="13"/>
  <c r="C23" i="13"/>
  <c r="A24" i="13"/>
  <c r="D23" i="13"/>
  <c r="F99" i="2"/>
  <c r="A100" i="2"/>
  <c r="E99" i="2"/>
  <c r="C24" i="13"/>
  <c r="D24" i="13"/>
  <c r="E24" i="13"/>
  <c r="A25" i="13"/>
  <c r="B24" i="13"/>
  <c r="C39" i="14"/>
  <c r="B40" i="14"/>
  <c r="E39" i="14"/>
  <c r="F39" i="14"/>
  <c r="F61" i="2"/>
  <c r="A62" i="2"/>
  <c r="E61" i="2"/>
  <c r="E100" i="2"/>
  <c r="A101" i="2"/>
  <c r="F100" i="2"/>
  <c r="C62" i="13"/>
  <c r="F62" i="13"/>
  <c r="B62" i="13"/>
  <c r="A63" i="13"/>
  <c r="D62" i="13"/>
  <c r="E62" i="13"/>
  <c r="G62" i="13"/>
  <c r="E127" i="15"/>
  <c r="G126" i="15"/>
  <c r="F126" i="15"/>
  <c r="E25" i="2"/>
  <c r="A24" i="2"/>
  <c r="F25" i="2"/>
  <c r="F101" i="2"/>
  <c r="A102" i="2"/>
  <c r="E101" i="2"/>
  <c r="C25" i="13"/>
  <c r="E25" i="13"/>
  <c r="D25" i="13"/>
  <c r="A26" i="13"/>
  <c r="B25" i="13"/>
  <c r="E40" i="14"/>
  <c r="F40" i="14"/>
  <c r="C40" i="14"/>
  <c r="B41" i="14"/>
  <c r="E24" i="2"/>
  <c r="F24" i="2"/>
  <c r="A23" i="2"/>
  <c r="E128" i="15"/>
  <c r="F127" i="15"/>
  <c r="G127" i="15"/>
  <c r="E63" i="13"/>
  <c r="A64" i="13"/>
  <c r="G63" i="13"/>
  <c r="F63" i="13"/>
  <c r="B63" i="13"/>
  <c r="D63" i="13"/>
  <c r="C63" i="13"/>
  <c r="A63" i="2"/>
  <c r="E62" i="2"/>
  <c r="F62" i="2"/>
  <c r="F128" i="15"/>
  <c r="G128" i="15"/>
  <c r="E129" i="15"/>
  <c r="C64" i="13"/>
  <c r="A65" i="13"/>
  <c r="B64" i="13"/>
  <c r="F64" i="13"/>
  <c r="G64" i="13"/>
  <c r="D64" i="13"/>
  <c r="E64" i="13"/>
  <c r="E23" i="2"/>
  <c r="A22" i="2"/>
  <c r="F23" i="2"/>
  <c r="E26" i="13"/>
  <c r="D26" i="13"/>
  <c r="A27" i="13"/>
  <c r="C26" i="13"/>
  <c r="B26" i="13"/>
  <c r="E102" i="2"/>
  <c r="A103" i="2"/>
  <c r="F102" i="2"/>
  <c r="E63" i="2"/>
  <c r="A64" i="2"/>
  <c r="F63" i="2"/>
  <c r="C41" i="14"/>
  <c r="E41" i="14"/>
  <c r="F41" i="14"/>
  <c r="B42" i="14"/>
  <c r="C42" i="14"/>
  <c r="E42" i="14"/>
  <c r="F42" i="14"/>
  <c r="B43" i="14"/>
  <c r="E22" i="2"/>
  <c r="F22" i="2"/>
  <c r="A65" i="2"/>
  <c r="E64" i="2"/>
  <c r="F64" i="2"/>
  <c r="C27" i="13"/>
  <c r="D27" i="13"/>
  <c r="E27" i="13"/>
  <c r="A28" i="13"/>
  <c r="B27" i="13"/>
  <c r="E130" i="15"/>
  <c r="G129" i="15"/>
  <c r="F129" i="15"/>
  <c r="F103" i="2"/>
  <c r="E103" i="2"/>
  <c r="A104" i="2"/>
  <c r="G65" i="13"/>
  <c r="E65" i="13"/>
  <c r="A66" i="13"/>
  <c r="F65" i="13"/>
  <c r="C65" i="13"/>
  <c r="D65" i="13"/>
  <c r="B65" i="13"/>
  <c r="E104" i="2"/>
  <c r="A105" i="2"/>
  <c r="F104" i="2"/>
  <c r="C28" i="13"/>
  <c r="B28" i="13"/>
  <c r="E28" i="13"/>
  <c r="D28" i="13"/>
  <c r="A29" i="13"/>
  <c r="G66" i="13"/>
  <c r="D66" i="13"/>
  <c r="B66" i="13"/>
  <c r="F66" i="13"/>
  <c r="C66" i="13"/>
  <c r="E66" i="13"/>
  <c r="A67" i="13"/>
  <c r="B44" i="14"/>
  <c r="E43" i="14"/>
  <c r="F43" i="14"/>
  <c r="C43" i="14"/>
  <c r="A66" i="2"/>
  <c r="F65" i="2"/>
  <c r="E65" i="2"/>
  <c r="E131" i="15"/>
  <c r="F130" i="15"/>
  <c r="G130" i="15"/>
  <c r="B29" i="13"/>
  <c r="E29" i="13"/>
  <c r="D29" i="13"/>
  <c r="A30" i="13"/>
  <c r="C29" i="13"/>
  <c r="E132" i="15"/>
  <c r="F131" i="15"/>
  <c r="G131" i="15"/>
  <c r="C44" i="14"/>
  <c r="E44" i="14"/>
  <c r="F44" i="14"/>
  <c r="B45" i="14"/>
  <c r="B67" i="13"/>
  <c r="E67" i="13"/>
  <c r="C67" i="13"/>
  <c r="F67" i="13"/>
  <c r="D67" i="13"/>
  <c r="G67" i="13"/>
  <c r="A68" i="13"/>
  <c r="F66" i="2"/>
  <c r="A67" i="2"/>
  <c r="E66" i="2"/>
  <c r="E105" i="2"/>
  <c r="A106" i="2"/>
  <c r="F105" i="2"/>
  <c r="D68" i="13"/>
  <c r="C68" i="13"/>
  <c r="A69" i="13"/>
  <c r="E68" i="13"/>
  <c r="B68" i="13"/>
  <c r="F68" i="13"/>
  <c r="G68" i="13"/>
  <c r="F132" i="15"/>
  <c r="E133" i="15"/>
  <c r="G132" i="15"/>
  <c r="C30" i="13"/>
  <c r="D30" i="13"/>
  <c r="A31" i="13"/>
  <c r="E30" i="13"/>
  <c r="B30" i="13"/>
  <c r="E67" i="2"/>
  <c r="A68" i="2"/>
  <c r="F67" i="2"/>
  <c r="E106" i="2"/>
  <c r="A107" i="2"/>
  <c r="F106" i="2"/>
  <c r="C45" i="14"/>
  <c r="E45" i="14"/>
  <c r="F45" i="14"/>
  <c r="B46" i="14"/>
  <c r="A69" i="2"/>
  <c r="E68" i="2"/>
  <c r="F68" i="2"/>
  <c r="E69" i="13"/>
  <c r="D69" i="13"/>
  <c r="A70" i="13"/>
  <c r="B69" i="13"/>
  <c r="G69" i="13"/>
  <c r="C69" i="13"/>
  <c r="F69" i="13"/>
  <c r="B47" i="14"/>
  <c r="C46" i="14"/>
  <c r="E46" i="14"/>
  <c r="F46" i="14"/>
  <c r="F107" i="2"/>
  <c r="E107" i="2"/>
  <c r="A108" i="2"/>
  <c r="C31" i="13"/>
  <c r="E31" i="13"/>
  <c r="D31" i="13"/>
  <c r="A32" i="13"/>
  <c r="B31" i="13"/>
  <c r="F133" i="15"/>
  <c r="E134" i="15"/>
  <c r="G133" i="15"/>
  <c r="E108" i="2"/>
  <c r="A109" i="2"/>
  <c r="F108" i="2"/>
  <c r="E47" i="14"/>
  <c r="F47" i="14"/>
  <c r="B48" i="14"/>
  <c r="C47" i="14"/>
  <c r="E70" i="13"/>
  <c r="B70" i="13"/>
  <c r="D70" i="13"/>
  <c r="G70" i="13"/>
  <c r="A71" i="13"/>
  <c r="F70" i="13"/>
  <c r="C70" i="13"/>
  <c r="E135" i="15"/>
  <c r="G134" i="15"/>
  <c r="F134" i="15"/>
  <c r="B32" i="13"/>
  <c r="C32" i="13"/>
  <c r="A33" i="13"/>
  <c r="E32" i="13"/>
  <c r="D32" i="13"/>
  <c r="A70" i="2"/>
  <c r="F69" i="2"/>
  <c r="E69" i="2"/>
  <c r="C48" i="14"/>
  <c r="E48" i="14"/>
  <c r="F48" i="14"/>
  <c r="B49" i="14"/>
  <c r="F70" i="2"/>
  <c r="A71" i="2"/>
  <c r="E70" i="2"/>
  <c r="E33" i="13"/>
  <c r="C33" i="13"/>
  <c r="A34" i="13"/>
  <c r="B33" i="13"/>
  <c r="D33" i="13"/>
  <c r="E71" i="13"/>
  <c r="B71" i="13"/>
  <c r="G71" i="13"/>
  <c r="F71" i="13"/>
  <c r="C71" i="13"/>
  <c r="A72" i="13"/>
  <c r="D71" i="13"/>
  <c r="E109" i="2"/>
  <c r="A110" i="2"/>
  <c r="F109" i="2"/>
  <c r="F135" i="15"/>
  <c r="G135" i="15"/>
  <c r="E136" i="15"/>
  <c r="G136" i="15"/>
  <c r="F136" i="15"/>
  <c r="E137" i="15"/>
  <c r="A73" i="13"/>
  <c r="C72" i="13"/>
  <c r="E72" i="13"/>
  <c r="B72" i="13"/>
  <c r="D72" i="13"/>
  <c r="F72" i="13"/>
  <c r="G72" i="13"/>
  <c r="E34" i="13"/>
  <c r="D34" i="13"/>
  <c r="B34" i="13"/>
  <c r="C34" i="13"/>
  <c r="A35" i="13"/>
  <c r="C49" i="14"/>
  <c r="B50" i="14"/>
  <c r="E49" i="14"/>
  <c r="F49" i="14"/>
  <c r="E110" i="2"/>
  <c r="A111" i="2"/>
  <c r="F110" i="2"/>
  <c r="A72" i="2"/>
  <c r="F71" i="2"/>
  <c r="E71" i="2"/>
  <c r="A36" i="13"/>
  <c r="E35" i="13"/>
  <c r="B35" i="13"/>
  <c r="C35" i="13"/>
  <c r="D35" i="13"/>
  <c r="A73" i="2"/>
  <c r="E72" i="2"/>
  <c r="F72" i="2"/>
  <c r="C50" i="14"/>
  <c r="E50" i="14"/>
  <c r="F50" i="14"/>
  <c r="B51" i="14"/>
  <c r="E111" i="2"/>
  <c r="A112" i="2"/>
  <c r="F111" i="2"/>
  <c r="B73" i="13"/>
  <c r="D73" i="13"/>
  <c r="G73" i="13"/>
  <c r="A74" i="13"/>
  <c r="C73" i="13"/>
  <c r="E73" i="13"/>
  <c r="F73" i="13"/>
  <c r="G137" i="15"/>
  <c r="F137" i="15"/>
  <c r="E138" i="15"/>
  <c r="E139" i="15"/>
  <c r="G138" i="15"/>
  <c r="F138" i="15"/>
  <c r="E74" i="13"/>
  <c r="F74" i="13"/>
  <c r="C74" i="13"/>
  <c r="A75" i="13"/>
  <c r="G74" i="13"/>
  <c r="B74" i="13"/>
  <c r="D74" i="13"/>
  <c r="A113" i="2"/>
  <c r="F112" i="2"/>
  <c r="E112" i="2"/>
  <c r="E51" i="14"/>
  <c r="F51" i="14"/>
  <c r="B52" i="14"/>
  <c r="C51" i="14"/>
  <c r="E73" i="2"/>
  <c r="A74" i="2"/>
  <c r="F73" i="2"/>
  <c r="C36" i="13"/>
  <c r="D36" i="13"/>
  <c r="E36" i="13"/>
  <c r="A37" i="13"/>
  <c r="B36" i="13"/>
  <c r="A38" i="13"/>
  <c r="E37" i="13"/>
  <c r="C37" i="13"/>
  <c r="D37" i="13"/>
  <c r="B37" i="13"/>
  <c r="E52" i="14"/>
  <c r="F52" i="14"/>
  <c r="B53" i="14"/>
  <c r="C52" i="14"/>
  <c r="F113" i="2"/>
  <c r="E113" i="2"/>
  <c r="A114" i="2"/>
  <c r="A75" i="2"/>
  <c r="E74" i="2"/>
  <c r="F74" i="2"/>
  <c r="B75" i="13"/>
  <c r="E75" i="13"/>
  <c r="A76" i="13"/>
  <c r="G75" i="13"/>
  <c r="D75" i="13"/>
  <c r="F75" i="13"/>
  <c r="C75" i="13"/>
  <c r="E140" i="15"/>
  <c r="G139" i="15"/>
  <c r="F139" i="15"/>
  <c r="C76" i="13"/>
  <c r="G76" i="13"/>
  <c r="D76" i="13"/>
  <c r="E76" i="13"/>
  <c r="F76" i="13"/>
  <c r="A77" i="13"/>
  <c r="B76" i="13"/>
  <c r="E75" i="2"/>
  <c r="A76" i="2"/>
  <c r="F75" i="2"/>
  <c r="F140" i="15"/>
  <c r="G140" i="15"/>
  <c r="E114" i="2"/>
  <c r="A115" i="2"/>
  <c r="F114" i="2"/>
  <c r="B54" i="14"/>
  <c r="C53" i="14"/>
  <c r="E53" i="14"/>
  <c r="F53" i="14"/>
  <c r="E38" i="13"/>
  <c r="B38" i="13"/>
  <c r="A39" i="13"/>
  <c r="D38" i="13"/>
  <c r="C38" i="13"/>
  <c r="B55" i="14"/>
  <c r="C54" i="14"/>
  <c r="E54" i="14"/>
  <c r="F54" i="14"/>
  <c r="E39" i="13"/>
  <c r="D39" i="13"/>
  <c r="B39" i="13"/>
  <c r="C39" i="13"/>
  <c r="F115" i="2"/>
  <c r="E115" i="2"/>
  <c r="A116" i="2"/>
  <c r="E77" i="13"/>
  <c r="G77" i="13"/>
  <c r="A78" i="13"/>
  <c r="B77" i="13"/>
  <c r="C77" i="13"/>
  <c r="D77" i="13"/>
  <c r="F77" i="13"/>
  <c r="A77" i="2"/>
  <c r="E76" i="2"/>
  <c r="F76" i="2"/>
  <c r="F77" i="2"/>
  <c r="E77" i="2"/>
  <c r="A78" i="2"/>
  <c r="E116" i="2"/>
  <c r="A117" i="2"/>
  <c r="F116" i="2"/>
  <c r="E78" i="13"/>
  <c r="C78" i="13"/>
  <c r="G78" i="13"/>
  <c r="F78" i="13"/>
  <c r="B78" i="13"/>
  <c r="D78" i="13"/>
  <c r="B56" i="14"/>
  <c r="C55" i="14"/>
  <c r="E55" i="14"/>
  <c r="F55" i="14"/>
  <c r="B57" i="14"/>
  <c r="C56" i="14"/>
  <c r="E56" i="14"/>
  <c r="F56" i="14"/>
  <c r="A79" i="2"/>
  <c r="E78" i="2"/>
  <c r="F78" i="2"/>
  <c r="E117" i="2"/>
  <c r="A118" i="2"/>
  <c r="F117" i="2"/>
  <c r="C57" i="14"/>
  <c r="E57" i="14"/>
  <c r="F57" i="14"/>
  <c r="B58" i="14"/>
  <c r="F79" i="2"/>
  <c r="E79" i="2"/>
  <c r="A80" i="2"/>
  <c r="E118" i="2"/>
  <c r="A119" i="2"/>
  <c r="F118" i="2"/>
  <c r="A120" i="2"/>
  <c r="F119" i="2"/>
  <c r="E119" i="2"/>
  <c r="C58" i="14"/>
  <c r="E58" i="14"/>
  <c r="F58" i="14"/>
  <c r="B59" i="14"/>
  <c r="A81" i="2"/>
  <c r="E80" i="2"/>
  <c r="F80" i="2"/>
  <c r="E81" i="2"/>
  <c r="F81" i="2"/>
  <c r="B60" i="14"/>
  <c r="C59" i="14"/>
  <c r="E59" i="14"/>
  <c r="F59" i="14"/>
  <c r="E120" i="2"/>
  <c r="A121" i="2"/>
  <c r="F120" i="2"/>
  <c r="E121" i="2"/>
  <c r="A122" i="2"/>
  <c r="F121" i="2"/>
  <c r="E60" i="14"/>
  <c r="F60" i="14"/>
  <c r="B61" i="14"/>
  <c r="C60" i="14"/>
  <c r="F122" i="2"/>
  <c r="E122" i="2"/>
  <c r="A123" i="2"/>
  <c r="B62" i="14"/>
  <c r="C61" i="14"/>
  <c r="E61" i="14"/>
  <c r="F61" i="14"/>
  <c r="B63" i="14"/>
  <c r="C62" i="14"/>
  <c r="E62" i="14"/>
  <c r="F62" i="14"/>
  <c r="E123" i="2"/>
  <c r="A124" i="2"/>
  <c r="F123" i="2"/>
  <c r="F124" i="2"/>
  <c r="E124" i="2"/>
  <c r="A125" i="2"/>
  <c r="B64" i="14"/>
  <c r="C63" i="14"/>
  <c r="E63" i="14"/>
  <c r="F63" i="14"/>
  <c r="E125" i="2"/>
  <c r="A126" i="2"/>
  <c r="F125" i="2"/>
  <c r="C64" i="14"/>
  <c r="E64" i="14"/>
  <c r="F64" i="14"/>
  <c r="B65" i="14"/>
  <c r="F126" i="2"/>
  <c r="E126" i="2"/>
  <c r="A127" i="2"/>
  <c r="E65" i="14"/>
  <c r="F65" i="14"/>
  <c r="B66" i="14"/>
  <c r="C65" i="14"/>
  <c r="E66" i="14"/>
  <c r="F66" i="14"/>
  <c r="B67" i="14"/>
  <c r="C66" i="14"/>
  <c r="E127" i="2"/>
  <c r="A128" i="2"/>
  <c r="F127" i="2"/>
  <c r="A129" i="2"/>
  <c r="F128" i="2"/>
  <c r="E128" i="2"/>
  <c r="C67" i="14"/>
  <c r="B68" i="14"/>
  <c r="E67" i="14"/>
  <c r="F67" i="14"/>
  <c r="C68" i="14"/>
  <c r="E68" i="14"/>
  <c r="F68" i="14"/>
  <c r="B69" i="14"/>
  <c r="E129" i="2"/>
  <c r="A130" i="2"/>
  <c r="F129" i="2"/>
  <c r="E69" i="14"/>
  <c r="F69" i="14"/>
  <c r="B70" i="14"/>
  <c r="C69" i="14"/>
  <c r="A131" i="2"/>
  <c r="F130" i="2"/>
  <c r="E130" i="2"/>
  <c r="F131" i="2"/>
  <c r="E131" i="2"/>
  <c r="A132" i="2"/>
  <c r="C70" i="14"/>
  <c r="E70" i="14"/>
  <c r="F70" i="14"/>
  <c r="B71" i="14"/>
  <c r="E132" i="2"/>
  <c r="A133" i="2"/>
  <c r="F132" i="2"/>
  <c r="E71" i="14"/>
  <c r="F71" i="14"/>
  <c r="B72" i="14"/>
  <c r="C71" i="14"/>
  <c r="E133" i="2"/>
  <c r="A134" i="2"/>
  <c r="F133" i="2"/>
  <c r="E72" i="14"/>
  <c r="F72" i="14"/>
  <c r="B73" i="14"/>
  <c r="C72" i="14"/>
  <c r="A135" i="2"/>
  <c r="F134" i="2"/>
  <c r="E134" i="2"/>
  <c r="C73" i="14"/>
  <c r="E73" i="14"/>
  <c r="F73" i="14"/>
  <c r="B74" i="14"/>
  <c r="C74" i="14"/>
  <c r="E74" i="14"/>
  <c r="F74" i="14"/>
  <c r="B75" i="14"/>
  <c r="F135" i="2"/>
  <c r="E135" i="2"/>
  <c r="A136" i="2"/>
  <c r="E136" i="2"/>
  <c r="A137" i="2"/>
  <c r="F136" i="2"/>
  <c r="B76" i="14"/>
  <c r="E75" i="14"/>
  <c r="F75" i="14"/>
  <c r="C75" i="14"/>
  <c r="E76" i="14"/>
  <c r="F76" i="14"/>
  <c r="B77" i="14"/>
  <c r="C76" i="14"/>
  <c r="E137" i="2"/>
  <c r="A138" i="2"/>
  <c r="F137" i="2"/>
  <c r="C77" i="14"/>
  <c r="E77" i="14"/>
  <c r="F77" i="14"/>
  <c r="B78" i="14"/>
  <c r="A139" i="2"/>
  <c r="F138" i="2"/>
  <c r="E138" i="2"/>
  <c r="F139" i="2"/>
  <c r="E139" i="2"/>
  <c r="A140" i="2"/>
  <c r="C78" i="14"/>
  <c r="E78" i="14"/>
  <c r="F78" i="14"/>
  <c r="B79" i="14"/>
  <c r="B80" i="14"/>
  <c r="C79" i="14"/>
  <c r="E79" i="14"/>
  <c r="F79" i="14"/>
  <c r="E140" i="2"/>
  <c r="A141" i="2"/>
  <c r="F140" i="2"/>
  <c r="E141" i="2"/>
  <c r="A142" i="2"/>
  <c r="F141" i="2"/>
  <c r="E80" i="14"/>
  <c r="F80" i="14"/>
  <c r="B81" i="14"/>
  <c r="C80" i="14"/>
  <c r="E142" i="2"/>
  <c r="F142" i="2"/>
  <c r="E81" i="14"/>
  <c r="F81" i="14"/>
  <c r="C81" i="14"/>
  <c r="B82" i="14"/>
  <c r="E82" i="14"/>
  <c r="F82" i="14"/>
  <c r="B83" i="14"/>
  <c r="C82" i="14"/>
  <c r="B84" i="14"/>
  <c r="C83" i="14"/>
  <c r="E83" i="14"/>
  <c r="F83" i="14"/>
  <c r="B85" i="14"/>
  <c r="C84" i="14"/>
  <c r="E84" i="14"/>
  <c r="F84" i="14"/>
  <c r="B86" i="14"/>
  <c r="C85" i="14"/>
  <c r="E85" i="14"/>
  <c r="F85" i="14"/>
  <c r="B87" i="14"/>
  <c r="C86" i="14"/>
  <c r="E86" i="14"/>
  <c r="F86" i="14"/>
  <c r="B88" i="14"/>
  <c r="C87" i="14"/>
  <c r="E87" i="14"/>
  <c r="F87" i="14"/>
  <c r="B89" i="14"/>
  <c r="C88" i="14"/>
  <c r="E88" i="14"/>
  <c r="F88" i="14"/>
  <c r="C89" i="14"/>
  <c r="B90" i="14"/>
  <c r="E89" i="14"/>
  <c r="F89" i="14"/>
  <c r="B91" i="14"/>
  <c r="C90" i="14"/>
  <c r="E90" i="14"/>
  <c r="F90" i="14"/>
  <c r="C91" i="14"/>
  <c r="E91" i="14"/>
  <c r="F91" i="14"/>
  <c r="A97" i="8"/>
  <c r="B96" i="8"/>
  <c r="Q69" i="8"/>
  <c r="B94" i="8"/>
  <c r="B90" i="8"/>
  <c r="B86" i="8"/>
  <c r="B91" i="8"/>
  <c r="B93" i="8"/>
  <c r="B89" i="8"/>
  <c r="R68" i="8"/>
  <c r="B92" i="8"/>
  <c r="C20" i="8"/>
  <c r="D19" i="8"/>
  <c r="E19" i="8"/>
  <c r="Q19" i="8"/>
  <c r="P20" i="8"/>
  <c r="R19" i="8"/>
  <c r="D87" i="8"/>
  <c r="A98" i="8"/>
  <c r="B97" i="8"/>
  <c r="R20" i="8"/>
  <c r="P21" i="8"/>
  <c r="Q20" i="8"/>
  <c r="D88" i="8"/>
  <c r="E87" i="8"/>
  <c r="D20" i="8"/>
  <c r="E20" i="8"/>
  <c r="C21" i="8"/>
  <c r="A99" i="8"/>
  <c r="B98" i="8"/>
  <c r="D89" i="8"/>
  <c r="E88" i="8"/>
  <c r="D21" i="8"/>
  <c r="E21" i="8"/>
  <c r="C22" i="8"/>
  <c r="Q21" i="8"/>
  <c r="R21" i="8"/>
  <c r="P22" i="8"/>
  <c r="A100" i="8"/>
  <c r="B99" i="8"/>
  <c r="C23" i="8"/>
  <c r="D22" i="8"/>
  <c r="E22" i="8"/>
  <c r="P23" i="8"/>
  <c r="R22" i="8"/>
  <c r="Q22" i="8"/>
  <c r="D90" i="8"/>
  <c r="E89" i="8"/>
  <c r="A101" i="8"/>
  <c r="B100" i="8"/>
  <c r="R23" i="8"/>
  <c r="P24" i="8"/>
  <c r="Q23" i="8"/>
  <c r="D91" i="8"/>
  <c r="E90" i="8"/>
  <c r="C24" i="8"/>
  <c r="D23" i="8"/>
  <c r="E23" i="8"/>
  <c r="A102" i="8"/>
  <c r="B101" i="8"/>
  <c r="C25" i="8"/>
  <c r="D24" i="8"/>
  <c r="E24" i="8"/>
  <c r="D92" i="8"/>
  <c r="E91" i="8"/>
  <c r="R24" i="8"/>
  <c r="P25" i="8"/>
  <c r="Q24" i="8"/>
  <c r="A103" i="8"/>
  <c r="B102" i="8"/>
  <c r="D93" i="8"/>
  <c r="E92" i="8"/>
  <c r="P26" i="8"/>
  <c r="Q25" i="8"/>
  <c r="R25" i="8"/>
  <c r="C26" i="8"/>
  <c r="D25" i="8"/>
  <c r="E25" i="8"/>
  <c r="A104" i="8"/>
  <c r="B103" i="8"/>
  <c r="P27" i="8"/>
  <c r="Q26" i="8"/>
  <c r="R26" i="8"/>
  <c r="C27" i="8"/>
  <c r="D26" i="8"/>
  <c r="E26" i="8"/>
  <c r="D94" i="8"/>
  <c r="E93" i="8"/>
  <c r="B104" i="8"/>
  <c r="A105" i="8"/>
  <c r="C28" i="8"/>
  <c r="D27" i="8"/>
  <c r="E27" i="8"/>
  <c r="E94" i="8"/>
  <c r="D95" i="8"/>
  <c r="P28" i="8"/>
  <c r="Q27" i="8"/>
  <c r="R27" i="8"/>
  <c r="A106" i="8"/>
  <c r="B105" i="8"/>
  <c r="E95" i="8"/>
  <c r="D96" i="8"/>
  <c r="R28" i="8"/>
  <c r="P29" i="8"/>
  <c r="Q28" i="8"/>
  <c r="D28" i="8"/>
  <c r="E28" i="8"/>
  <c r="C29" i="8"/>
  <c r="A107" i="8"/>
  <c r="B106" i="8"/>
  <c r="P30" i="8"/>
  <c r="Q29" i="8"/>
  <c r="R29" i="8"/>
  <c r="C30" i="8"/>
  <c r="D29" i="8"/>
  <c r="E29" i="8"/>
  <c r="D97" i="8"/>
  <c r="E96" i="8"/>
  <c r="B107" i="8"/>
  <c r="A108" i="8"/>
  <c r="D98" i="8"/>
  <c r="E97" i="8"/>
  <c r="D30" i="8"/>
  <c r="E30" i="8"/>
  <c r="C31" i="8"/>
  <c r="R30" i="8"/>
  <c r="P31" i="8"/>
  <c r="Q30" i="8"/>
  <c r="B108" i="8"/>
  <c r="A109" i="8"/>
  <c r="Q31" i="8"/>
  <c r="R31" i="8"/>
  <c r="P32" i="8"/>
  <c r="C32" i="8"/>
  <c r="D31" i="8"/>
  <c r="E31" i="8"/>
  <c r="D99" i="8"/>
  <c r="E98" i="8"/>
  <c r="A110" i="8"/>
  <c r="B109" i="8"/>
  <c r="D100" i="8"/>
  <c r="E99" i="8"/>
  <c r="D32" i="8"/>
  <c r="E32" i="8"/>
  <c r="C33" i="8"/>
  <c r="P33" i="8"/>
  <c r="Q32" i="8"/>
  <c r="R32" i="8"/>
  <c r="A111" i="8"/>
  <c r="B110" i="8"/>
  <c r="D33" i="8"/>
  <c r="E33" i="8"/>
  <c r="C34" i="8"/>
  <c r="Q33" i="8"/>
  <c r="R33" i="8"/>
  <c r="P34" i="8"/>
  <c r="D101" i="8"/>
  <c r="E100" i="8"/>
  <c r="A112" i="8"/>
  <c r="B111" i="8"/>
  <c r="D34" i="8"/>
  <c r="E34" i="8"/>
  <c r="C35" i="8"/>
  <c r="D102" i="8"/>
  <c r="E101" i="8"/>
  <c r="R34" i="8"/>
  <c r="P35" i="8"/>
  <c r="Q34" i="8"/>
  <c r="A113" i="8"/>
  <c r="B112" i="8"/>
  <c r="D103" i="8"/>
  <c r="E102" i="8"/>
  <c r="D35" i="8"/>
  <c r="E35" i="8"/>
  <c r="C36" i="8"/>
  <c r="R35" i="8"/>
  <c r="Q35" i="8"/>
  <c r="P36" i="8"/>
  <c r="A114" i="8"/>
  <c r="B114" i="8"/>
  <c r="B113" i="8"/>
  <c r="D36" i="8"/>
  <c r="E36" i="8"/>
  <c r="C37" i="8"/>
  <c r="R36" i="8"/>
  <c r="P37" i="8"/>
  <c r="Q36" i="8"/>
  <c r="D105" i="8"/>
  <c r="E103" i="8"/>
  <c r="D106" i="8"/>
  <c r="E105" i="8"/>
  <c r="Q37" i="8"/>
  <c r="R37" i="8"/>
  <c r="P38" i="8"/>
  <c r="C38" i="8"/>
  <c r="D37" i="8"/>
  <c r="E37" i="8"/>
  <c r="C39" i="8"/>
  <c r="D38" i="8"/>
  <c r="E38" i="8"/>
  <c r="R38" i="8"/>
  <c r="P39" i="8"/>
  <c r="Q38" i="8"/>
  <c r="D107" i="8"/>
  <c r="E106" i="8"/>
  <c r="D108" i="8"/>
  <c r="E107" i="8"/>
  <c r="Q39" i="8"/>
  <c r="R39" i="8"/>
  <c r="P40" i="8"/>
  <c r="C40" i="8"/>
  <c r="D39" i="8"/>
  <c r="E39" i="8"/>
  <c r="C41" i="8"/>
  <c r="D40" i="8"/>
  <c r="E40" i="8"/>
  <c r="Q40" i="8"/>
  <c r="R40" i="8"/>
  <c r="P41" i="8"/>
  <c r="D109" i="8"/>
  <c r="E108" i="8"/>
  <c r="D110" i="8"/>
  <c r="E109" i="8"/>
  <c r="R41" i="8"/>
  <c r="P42" i="8"/>
  <c r="Q41" i="8"/>
  <c r="D41" i="8"/>
  <c r="E41" i="8"/>
  <c r="C42" i="8"/>
  <c r="P43" i="8"/>
  <c r="Q42" i="8"/>
  <c r="D42" i="8"/>
  <c r="E42" i="8"/>
  <c r="C43" i="8"/>
  <c r="D111" i="8"/>
  <c r="E110" i="8"/>
  <c r="E111" i="8"/>
  <c r="D112" i="8"/>
  <c r="D43" i="8"/>
  <c r="E43" i="8"/>
  <c r="C44" i="8"/>
  <c r="R43" i="8"/>
  <c r="P44" i="8"/>
  <c r="Q43" i="8"/>
  <c r="Q44" i="8"/>
  <c r="R44" i="8"/>
  <c r="P45" i="8"/>
  <c r="D44" i="8"/>
  <c r="E44" i="8"/>
  <c r="C45" i="8"/>
  <c r="D113" i="8"/>
  <c r="E112" i="8"/>
  <c r="P46" i="8"/>
  <c r="Q45" i="8"/>
  <c r="R45" i="8"/>
  <c r="D114" i="8"/>
  <c r="E113" i="8"/>
  <c r="D45" i="8"/>
  <c r="E45" i="8"/>
  <c r="C46" i="8"/>
  <c r="E114" i="8"/>
  <c r="D115" i="8"/>
  <c r="C47" i="8"/>
  <c r="D46" i="8"/>
  <c r="E46" i="8"/>
  <c r="R46" i="8"/>
  <c r="P47" i="8"/>
  <c r="Q46" i="8"/>
  <c r="C48" i="8"/>
  <c r="D47" i="8"/>
  <c r="E47" i="8"/>
  <c r="Q47" i="8"/>
  <c r="R47" i="8"/>
  <c r="P48" i="8"/>
  <c r="D116" i="8"/>
  <c r="E115" i="8"/>
  <c r="D117" i="8"/>
  <c r="E116" i="8"/>
  <c r="R48" i="8"/>
  <c r="P49" i="8"/>
  <c r="Q48" i="8"/>
  <c r="D48" i="8"/>
  <c r="E48" i="8"/>
  <c r="C49" i="8"/>
  <c r="Q49" i="8"/>
  <c r="R49" i="8"/>
  <c r="P50" i="8"/>
  <c r="C50" i="8"/>
  <c r="D49" i="8"/>
  <c r="E49" i="8"/>
  <c r="D118" i="8"/>
  <c r="E117" i="8"/>
  <c r="D119" i="8"/>
  <c r="E118" i="8"/>
  <c r="C51" i="8"/>
  <c r="D50" i="8"/>
  <c r="E50" i="8"/>
  <c r="P51" i="8"/>
  <c r="Q50" i="8"/>
  <c r="R50" i="8"/>
  <c r="C52" i="8"/>
  <c r="D51" i="8"/>
  <c r="E51" i="8"/>
  <c r="P52" i="8"/>
  <c r="Q51" i="8"/>
  <c r="R51" i="8"/>
  <c r="D120" i="8"/>
  <c r="E119" i="8"/>
  <c r="Q52" i="8"/>
  <c r="R52" i="8"/>
  <c r="P53" i="8"/>
  <c r="D121" i="8"/>
  <c r="E120" i="8"/>
  <c r="C53" i="8"/>
  <c r="D52" i="8"/>
  <c r="E52" i="8"/>
  <c r="C54" i="8"/>
  <c r="D53" i="8"/>
  <c r="E53" i="8"/>
  <c r="D122" i="8"/>
  <c r="E121" i="8"/>
  <c r="Q53" i="8"/>
  <c r="R53" i="8"/>
  <c r="P54" i="8"/>
  <c r="Q54" i="8"/>
  <c r="R54" i="8"/>
  <c r="P55" i="8"/>
  <c r="D123" i="8"/>
  <c r="E123" i="8"/>
  <c r="E122" i="8"/>
  <c r="C55" i="8"/>
  <c r="D54" i="8"/>
  <c r="E54" i="8"/>
  <c r="R55" i="8"/>
  <c r="P56" i="8"/>
  <c r="Q55" i="8"/>
  <c r="C56" i="8"/>
  <c r="D55" i="8"/>
  <c r="E55" i="8"/>
  <c r="C57" i="8"/>
  <c r="D56" i="8"/>
  <c r="E56" i="8"/>
  <c r="R56" i="8"/>
  <c r="P57" i="8"/>
  <c r="Q56" i="8"/>
  <c r="P58" i="8"/>
  <c r="Q57" i="8"/>
  <c r="R57" i="8"/>
  <c r="C58" i="8"/>
  <c r="D57" i="8"/>
  <c r="E57" i="8"/>
  <c r="C59" i="8"/>
  <c r="D58" i="8"/>
  <c r="E58" i="8"/>
  <c r="R58" i="8"/>
  <c r="P59" i="8"/>
  <c r="Q58" i="8"/>
  <c r="P60" i="8"/>
  <c r="Q59" i="8"/>
  <c r="R59" i="8"/>
  <c r="C60" i="8"/>
  <c r="D59" i="8"/>
  <c r="E59" i="8"/>
  <c r="D60" i="8"/>
  <c r="E60" i="8"/>
  <c r="C61" i="8"/>
  <c r="P61" i="8"/>
  <c r="Q60" i="8"/>
  <c r="R60" i="8"/>
  <c r="Q61" i="8"/>
  <c r="R61" i="8"/>
  <c r="P62" i="8"/>
  <c r="D61" i="8"/>
  <c r="E61" i="8"/>
  <c r="C62" i="8"/>
  <c r="Q62" i="8"/>
  <c r="R62" i="8"/>
  <c r="P63" i="8"/>
  <c r="D62" i="8"/>
  <c r="E62" i="8"/>
  <c r="C63" i="8"/>
  <c r="P64" i="8"/>
  <c r="Q63" i="8"/>
  <c r="R63" i="8"/>
  <c r="C64" i="8"/>
  <c r="D63" i="8"/>
  <c r="E63" i="8"/>
  <c r="D64" i="8"/>
  <c r="E64" i="8"/>
  <c r="C65" i="8"/>
  <c r="D65" i="8"/>
  <c r="E65" i="8"/>
  <c r="P65" i="8"/>
  <c r="Q64" i="8"/>
  <c r="R64" i="8"/>
  <c r="R65" i="8"/>
  <c r="Q65" i="8"/>
</calcChain>
</file>

<file path=xl/sharedStrings.xml><?xml version="1.0" encoding="utf-8"?>
<sst xmlns="http://schemas.openxmlformats.org/spreadsheetml/2006/main" count="926" uniqueCount="404">
  <si>
    <t xml:space="preserve">Sample </t>
  </si>
  <si>
    <t>mean</t>
  </si>
  <si>
    <t>SD</t>
  </si>
  <si>
    <t>N</t>
  </si>
  <si>
    <t>men</t>
  </si>
  <si>
    <t>women</t>
  </si>
  <si>
    <t>Sd Error of mean</t>
  </si>
  <si>
    <t>Difference:</t>
  </si>
  <si>
    <t>variance</t>
  </si>
  <si>
    <t>Standard error of mean</t>
  </si>
  <si>
    <t>T-Statistic</t>
  </si>
  <si>
    <t>Highly significant</t>
  </si>
  <si>
    <t>1.Years of education (yrsed), men and women age 25-34, 2000 CPS unweighted</t>
  </si>
  <si>
    <t>X</t>
  </si>
  <si>
    <t>standard</t>
  </si>
  <si>
    <t>cumulative normal distribution</t>
  </si>
  <si>
    <t>point distribution</t>
  </si>
  <si>
    <t>Point values</t>
  </si>
  <si>
    <t>cumulative values</t>
  </si>
  <si>
    <t>2. Months of education, men and women age 25-34, 2000 CPS unweighted</t>
  </si>
  <si>
    <t>5.Years of education (yrsed), men and women age 25-34, 2000 CPS unweighted, sample size randomly reduced to 5% of the original</t>
  </si>
  <si>
    <t>not in metro</t>
  </si>
  <si>
    <t>central city</t>
  </si>
  <si>
    <t>outside central city (suburbs)</t>
  </si>
  <si>
    <t>central city status unknown</t>
  </si>
  <si>
    <t>not identifiable</t>
  </si>
  <si>
    <t>What is the average income for men age 30-64 by metro status</t>
  </si>
  <si>
    <t>regression results</t>
  </si>
  <si>
    <t>not identifiable (left out)</t>
  </si>
  <si>
    <t>not in metro (comparison category= constant)</t>
  </si>
  <si>
    <t>coeff</t>
  </si>
  <si>
    <t>constant</t>
  </si>
  <si>
    <t>add to constant</t>
  </si>
  <si>
    <t>nurses</t>
  </si>
  <si>
    <t>lawyers</t>
  </si>
  <si>
    <t>1.incwage of nurses and lawyers, 2000 CPS unweighted, assuming unequal variance in the two samples.</t>
  </si>
  <si>
    <t>Var</t>
  </si>
  <si>
    <t>2.incwage of nurses and lawyers, 2000 CPS unweighted, assuming equal variance in the two samples.</t>
  </si>
  <si>
    <t>Constant</t>
  </si>
  <si>
    <t>R-square</t>
  </si>
  <si>
    <t>Adjusted R-Square</t>
  </si>
  <si>
    <t>age</t>
  </si>
  <si>
    <t>Model 1</t>
  </si>
  <si>
    <t>age squared</t>
  </si>
  <si>
    <t>yrsed</t>
  </si>
  <si>
    <t>sd error</t>
  </si>
  <si>
    <t>significance</t>
  </si>
  <si>
    <t>Model 2</t>
  </si>
  <si>
    <t>***</t>
  </si>
  <si>
    <t>Model 3</t>
  </si>
  <si>
    <t>incwage</t>
  </si>
  <si>
    <t>predicted val</t>
  </si>
  <si>
    <t>const</t>
  </si>
  <si>
    <t>age sq</t>
  </si>
  <si>
    <t>sociologists</t>
  </si>
  <si>
    <t>Gender gap by occupation</t>
  </si>
  <si>
    <t>Actual values</t>
  </si>
  <si>
    <t>coefficients:</t>
  </si>
  <si>
    <t>male</t>
  </si>
  <si>
    <t>fitted values from the table below</t>
  </si>
  <si>
    <t>fitted values calculated from the coefficients</t>
  </si>
  <si>
    <t>Model 1:</t>
  </si>
  <si>
    <t>For unequal variance ttest</t>
  </si>
  <si>
    <t>sd</t>
  </si>
  <si>
    <t>sd^2</t>
  </si>
  <si>
    <t>n</t>
  </si>
  <si>
    <t>On the question of degrees of freedom:</t>
  </si>
  <si>
    <t>calculating Satterthwaite's df</t>
  </si>
  <si>
    <t>Satterthwaite's df</t>
  </si>
  <si>
    <t>First Line</t>
  </si>
  <si>
    <t>Y1</t>
  </si>
  <si>
    <t>Y2</t>
  </si>
  <si>
    <t>Second Line</t>
  </si>
  <si>
    <t>Y=.5X -1</t>
  </si>
  <si>
    <t>Y3</t>
  </si>
  <si>
    <t>Third Line</t>
  </si>
  <si>
    <t>Y4</t>
  </si>
  <si>
    <t>Fourth Line</t>
  </si>
  <si>
    <t>Y=2X-6</t>
  </si>
  <si>
    <t>Y=.5X+2</t>
  </si>
  <si>
    <t>mean_predicted_incwage</t>
  </si>
  <si>
    <t>sd_predicted_incwage</t>
  </si>
  <si>
    <t>sample size</t>
  </si>
  <si>
    <t>actual mean incwage</t>
  </si>
  <si>
    <t>actual SD incwage</t>
  </si>
  <si>
    <t>M1, constant only</t>
  </si>
  <si>
    <t>Log Likelihood</t>
  </si>
  <si>
    <t>"-2LL"</t>
  </si>
  <si>
    <t>M2, add age and age_sq</t>
  </si>
  <si>
    <t>M3, add yrsed</t>
  </si>
  <si>
    <t>model, M1</t>
  </si>
  <si>
    <t>Chisquare for</t>
  </si>
  <si>
    <t>comparison with</t>
  </si>
  <si>
    <t>const only model</t>
  </si>
  <si>
    <t>Test 2:</t>
  </si>
  <si>
    <t>with previous</t>
  </si>
  <si>
    <t>model</t>
  </si>
  <si>
    <t>chisquare for</t>
  </si>
  <si>
    <t>previous model</t>
  </si>
  <si>
    <t>test 1</t>
  </si>
  <si>
    <t>test 2</t>
  </si>
  <si>
    <t>M4, add race</t>
  </si>
  <si>
    <t>including</t>
  </si>
  <si>
    <t>terms in</t>
  </si>
  <si>
    <t>test 1:</t>
  </si>
  <si>
    <t>df</t>
  </si>
  <si>
    <t>comparison</t>
  </si>
  <si>
    <t>w constant</t>
  </si>
  <si>
    <t xml:space="preserve">only </t>
  </si>
  <si>
    <t>DF:</t>
  </si>
  <si>
    <t>x</t>
  </si>
  <si>
    <t>This is the cumulative One-tailed Chisquare probabilitydensities</t>
  </si>
  <si>
    <t>critical val</t>
  </si>
  <si>
    <t>of Std Normal</t>
  </si>
  <si>
    <t>cumulative dist</t>
  </si>
  <si>
    <t>Two tailed</t>
  </si>
  <si>
    <t>X Squared</t>
  </si>
  <si>
    <t>chisquare 1 df</t>
  </si>
  <si>
    <t>critical value</t>
  </si>
  <si>
    <t>cumulative distribution</t>
  </si>
  <si>
    <t>X squared</t>
  </si>
  <si>
    <t>std normal</t>
  </si>
  <si>
    <t>from zero, doubled</t>
  </si>
  <si>
    <t>chisquare 1df</t>
  </si>
  <si>
    <t>RACE</t>
  </si>
  <si>
    <t>white</t>
  </si>
  <si>
    <t>black</t>
  </si>
  <si>
    <t>Amer Ind</t>
  </si>
  <si>
    <t>Asian</t>
  </si>
  <si>
    <t>Married</t>
  </si>
  <si>
    <t>Married, sp absent</t>
  </si>
  <si>
    <t>separated</t>
  </si>
  <si>
    <t>divorced</t>
  </si>
  <si>
    <t>widowed</t>
  </si>
  <si>
    <t>never mar</t>
  </si>
  <si>
    <t>Tot</t>
  </si>
  <si>
    <t>Marital Status</t>
  </si>
  <si>
    <t>marst probability</t>
  </si>
  <si>
    <t>Race Probability</t>
  </si>
  <si>
    <t>BIC</t>
  </si>
  <si>
    <t xml:space="preserve">difference </t>
  </si>
  <si>
    <t>from prior</t>
  </si>
  <si>
    <t>AIC</t>
  </si>
  <si>
    <t>M5, add i.statefip</t>
  </si>
  <si>
    <t>Unequal variance test</t>
  </si>
  <si>
    <t>Model 4</t>
  </si>
  <si>
    <t>married (dichotomous)</t>
  </si>
  <si>
    <t>coefficients</t>
  </si>
  <si>
    <t>Model 5</t>
  </si>
  <si>
    <t>age at which income is greatest</t>
  </si>
  <si>
    <t>Union Membership (adjusted to treat missing values as missing)</t>
  </si>
  <si>
    <t>Model 6</t>
  </si>
  <si>
    <t>Model 2 coefficients</t>
  </si>
  <si>
    <t>female</t>
  </si>
  <si>
    <t>race</t>
  </si>
  <si>
    <t>Amer Indian</t>
  </si>
  <si>
    <t>(skipping the metro coefficients)</t>
  </si>
  <si>
    <t>age_sq</t>
  </si>
  <si>
    <t>Model 3 exponentiated coefficients</t>
  </si>
  <si>
    <t>(additive into log odds)</t>
  </si>
  <si>
    <t>(multiplies into odds ratios)</t>
  </si>
  <si>
    <t>&lt;-This is the OLS equation</t>
  </si>
  <si>
    <t>&lt;-This is the coefficient version of logistic regresion</t>
  </si>
  <si>
    <t>&lt;-This is the exponentiated, or odds ratio</t>
  </si>
  <si>
    <t>version of logistic regression</t>
  </si>
  <si>
    <t>what we expect:</t>
  </si>
  <si>
    <t>stdev</t>
  </si>
  <si>
    <t>avg</t>
  </si>
  <si>
    <t>var</t>
  </si>
  <si>
    <t>with mean, var and average below</t>
  </si>
  <si>
    <t>with mean, var, and average above</t>
  </si>
  <si>
    <t>average of</t>
  </si>
  <si>
    <t>samples</t>
  </si>
  <si>
    <t>of the</t>
  </si>
  <si>
    <t>sample</t>
  </si>
  <si>
    <t>error</t>
  </si>
  <si>
    <t>dev of the</t>
  </si>
  <si>
    <t>AKA</t>
  </si>
  <si>
    <t>A hundred columns of random numbers, 10 numbers tall</t>
  </si>
  <si>
    <t xml:space="preserve">A hundred columns of random numbers, 40 numbers tall </t>
  </si>
  <si>
    <t>What we observe</t>
  </si>
  <si>
    <t>Negative Test for Schizophrenia</t>
  </si>
  <si>
    <t>Positive Test for Schizophrenia</t>
  </si>
  <si>
    <t>Actually</t>
  </si>
  <si>
    <t>Normal</t>
  </si>
  <si>
    <t>Schizophrenic</t>
  </si>
  <si>
    <t>Total</t>
  </si>
  <si>
    <t>Sensitivity:</t>
  </si>
  <si>
    <t>Specificity:</t>
  </si>
  <si>
    <t>Characteristics of the test for Schizophrenia</t>
  </si>
  <si>
    <t>(proportion of actual schizophrenics who test positive)</t>
  </si>
  <si>
    <t>(proportion of non-schizophrenics who test negative)</t>
  </si>
  <si>
    <t>Prevalence</t>
  </si>
  <si>
    <t>(proportion of the population that actually has schizophrenia)</t>
  </si>
  <si>
    <t>P(D|Ho):</t>
  </si>
  <si>
    <t>P(Ho|D):</t>
  </si>
  <si>
    <t>(probability of a positive test given that the subject is actually Normal)</t>
  </si>
  <si>
    <t>(Probability that subject is actually normal given a positive test for Schizophrenia)</t>
  </si>
  <si>
    <t>P(Ho)</t>
  </si>
  <si>
    <t>P(D)</t>
  </si>
  <si>
    <t>Calculating P(Ho|D) using Bayes' rule</t>
  </si>
  <si>
    <t>simple combo df</t>
  </si>
  <si>
    <t>Y= -2X+4</t>
  </si>
  <si>
    <t>actual</t>
  </si>
  <si>
    <t>M1 predict</t>
  </si>
  <si>
    <t>M2 predict</t>
  </si>
  <si>
    <t>standard Normal</t>
  </si>
  <si>
    <t>Mean=0 SD=1</t>
  </si>
  <si>
    <t>mean=0 SD=1</t>
  </si>
  <si>
    <t>T distribution</t>
  </si>
  <si>
    <t>df=1, mean=0</t>
  </si>
  <si>
    <t>point values</t>
  </si>
  <si>
    <t>df=5, mean=0</t>
  </si>
  <si>
    <t>df=100, mean=0</t>
  </si>
  <si>
    <t>coefficient</t>
  </si>
  <si>
    <t>SE</t>
  </si>
  <si>
    <t>CI bottom</t>
  </si>
  <si>
    <t>CI top</t>
  </si>
  <si>
    <t>key value</t>
  </si>
  <si>
    <t>T dist, 18000 df</t>
  </si>
  <si>
    <t>Finding the age value for which the age coefficients change direction</t>
  </si>
  <si>
    <t>OLS</t>
  </si>
  <si>
    <t>Logit</t>
  </si>
  <si>
    <t>critical age</t>
  </si>
  <si>
    <t>education</t>
  </si>
  <si>
    <t>gender</t>
  </si>
  <si>
    <t>metro</t>
  </si>
  <si>
    <t>city</t>
  </si>
  <si>
    <t>predicted</t>
  </si>
  <si>
    <t>disability</t>
  </si>
  <si>
    <t>Model</t>
  </si>
  <si>
    <t>45-55</t>
  </si>
  <si>
    <t xml:space="preserve"> </t>
  </si>
  <si>
    <t>mean(disability)</t>
  </si>
  <si>
    <t>(probability of non-schizophrenia)</t>
  </si>
  <si>
    <t>(probability of a positive test for schizophrenia)</t>
  </si>
  <si>
    <t>metro=4 (compared to metro=2)</t>
  </si>
  <si>
    <t>Normal distribution</t>
  </si>
  <si>
    <t>95% CI</t>
  </si>
  <si>
    <t>bottom</t>
  </si>
  <si>
    <t>top</t>
  </si>
  <si>
    <t>Z score</t>
  </si>
  <si>
    <t xml:space="preserve">odds ratio </t>
  </si>
  <si>
    <t>pearson statistic</t>
  </si>
  <si>
    <t>lr2chi2 statistic</t>
  </si>
  <si>
    <t>proportion</t>
  </si>
  <si>
    <t>alternate</t>
  </si>
  <si>
    <t>way to calculate</t>
  </si>
  <si>
    <t>LRT between</t>
  </si>
  <si>
    <t>models</t>
  </si>
  <si>
    <t>1E.Years of education (yrsed), men and women age 25-34, 2000 CPS unweighted</t>
  </si>
  <si>
    <t>Equal Variance test</t>
  </si>
  <si>
    <t>3E.Years of education (yrsed), men and women age 25-34, 2000 CPS with aweights</t>
  </si>
  <si>
    <t>4E.Years of education (yrsed), men and women age 25-34, 2000 CPS with fweights</t>
  </si>
  <si>
    <t>not in metro (rural)</t>
  </si>
  <si>
    <t>central city (comparison category=constant)</t>
  </si>
  <si>
    <t>What if we changed the comparison category?</t>
  </si>
  <si>
    <t>income of city minus rural:</t>
  </si>
  <si>
    <t>income of rural minus city:</t>
  </si>
  <si>
    <t>t-statistic</t>
  </si>
  <si>
    <t>The model coefficients all look different</t>
  </si>
  <si>
    <t>But the contrasts are the same</t>
  </si>
  <si>
    <t>Looking at just the dummy variable for central city:</t>
  </si>
  <si>
    <t>dummy variable value</t>
  </si>
  <si>
    <t>comparison category= rural</t>
  </si>
  <si>
    <t>male* married</t>
  </si>
  <si>
    <t>repeat Model 4</t>
  </si>
  <si>
    <t>Predictor Variables</t>
  </si>
  <si>
    <t>married (vs not)</t>
  </si>
  <si>
    <t>Union Membership</t>
  </si>
  <si>
    <t>Model 7</t>
  </si>
  <si>
    <t>Model 8</t>
  </si>
  <si>
    <t>P</t>
  </si>
  <si>
    <t>The Odds P/(1-P)</t>
  </si>
  <si>
    <t>The log odds ln(P/(1-P))</t>
  </si>
  <si>
    <t>Mean</t>
  </si>
  <si>
    <t>Std Error of the mean:</t>
  </si>
  <si>
    <t>Confidence Interval bottom</t>
  </si>
  <si>
    <t>Confidence Interval Top</t>
  </si>
  <si>
    <t>So:</t>
  </si>
  <si>
    <t>Variance</t>
  </si>
  <si>
    <t>P1</t>
  </si>
  <si>
    <t>odds ratio:</t>
  </si>
  <si>
    <t>P2</t>
  </si>
  <si>
    <t xml:space="preserve">linear </t>
  </si>
  <si>
    <t>transform</t>
  </si>
  <si>
    <t>odds ratio</t>
  </si>
  <si>
    <t>P3</t>
  </si>
  <si>
    <t>Male</t>
  </si>
  <si>
    <t>Female</t>
  </si>
  <si>
    <t>Unmarried</t>
  </si>
  <si>
    <t>The male dummy variable looks like this:</t>
  </si>
  <si>
    <t>The married dummy variable looks like this</t>
  </si>
  <si>
    <t>The married*male interaction is the product of the two above interactions</t>
  </si>
  <si>
    <t>Thinking about the gender and marriage dummies from Model 8</t>
  </si>
  <si>
    <t>If we multiply the dummy variables by the coefficient values from M8:</t>
  </si>
  <si>
    <t>The male coefficient looks like this:</t>
  </si>
  <si>
    <t>The married coefficient looks like this</t>
  </si>
  <si>
    <t>The married*male coefficient looks like this</t>
  </si>
  <si>
    <t>married men vs</t>
  </si>
  <si>
    <t>unmarried men</t>
  </si>
  <si>
    <t>married women vs</t>
  </si>
  <si>
    <t>unmarried women</t>
  </si>
  <si>
    <t>Difference between</t>
  </si>
  <si>
    <t>marriage gap for men</t>
  </si>
  <si>
    <t xml:space="preserve">and </t>
  </si>
  <si>
    <t>marriage gap for women</t>
  </si>
  <si>
    <t>BIC(1)</t>
  </si>
  <si>
    <t>Bayes</t>
  </si>
  <si>
    <t>Factor</t>
  </si>
  <si>
    <t>M2</t>
  </si>
  <si>
    <t>sig.</t>
  </si>
  <si>
    <t>by</t>
  </si>
  <si>
    <t>likelihood of M2</t>
  </si>
  <si>
    <t>vs M1</t>
  </si>
  <si>
    <t>df change</t>
  </si>
  <si>
    <t>two tailed probability</t>
  </si>
  <si>
    <t>Not significant</t>
  </si>
  <si>
    <t>times 2=</t>
  </si>
  <si>
    <t>Significant</t>
  </si>
  <si>
    <t>two tailed t-probability</t>
  </si>
  <si>
    <t>and the Normal probability of the above t-score:</t>
  </si>
  <si>
    <t>e(X)</t>
  </si>
  <si>
    <t>Ln(X)</t>
  </si>
  <si>
    <t>Type I error</t>
  </si>
  <si>
    <r>
      <t xml:space="preserve">The chance that </t>
    </r>
    <r>
      <rPr>
        <sz val="10"/>
        <rFont val="Arial"/>
        <family val="2"/>
      </rPr>
      <t xml:space="preserve">we incorrectly reject a true null hypothesis. We usually set this cutoff value, called </t>
    </r>
    <r>
      <rPr>
        <sz val="10"/>
        <rFont val="Calibri"/>
        <family val="2"/>
      </rPr>
      <t>α</t>
    </r>
    <r>
      <rPr>
        <sz val="8.5"/>
        <rFont val="Arial"/>
        <family val="2"/>
      </rPr>
      <t>,</t>
    </r>
    <r>
      <rPr>
        <sz val="10"/>
        <rFont val="Arial"/>
        <family val="2"/>
      </rPr>
      <t xml:space="preserve"> to 0.05</t>
    </r>
  </si>
  <si>
    <t>Type II error</t>
  </si>
  <si>
    <t>The chance (called β) that we fail to reject a false null hypothesis</t>
  </si>
  <si>
    <t>Power</t>
  </si>
  <si>
    <t>1-β, the same as sensitivity</t>
  </si>
  <si>
    <t>Some other relevant and related terms:</t>
  </si>
  <si>
    <t>odds</t>
  </si>
  <si>
    <t>Power:</t>
  </si>
  <si>
    <t>all same-sex couples, presuming a break-up rate twice as high</t>
  </si>
  <si>
    <t>breakup</t>
  </si>
  <si>
    <t>per year</t>
  </si>
  <si>
    <t>1)</t>
  </si>
  <si>
    <t>2)</t>
  </si>
  <si>
    <t>3)</t>
  </si>
  <si>
    <t>P value</t>
  </si>
  <si>
    <t>of LRT stat</t>
  </si>
  <si>
    <t xml:space="preserve">T dist, 5 df </t>
  </si>
  <si>
    <t>sample_size</t>
  </si>
  <si>
    <t>actual_mean</t>
  </si>
  <si>
    <t>actual_SD</t>
  </si>
  <si>
    <t>predicted_mean</t>
  </si>
  <si>
    <t>predicted_SD</t>
  </si>
  <si>
    <t>n=</t>
  </si>
  <si>
    <t>ln(n)=</t>
  </si>
  <si>
    <t>person-years</t>
  </si>
  <si>
    <t>all same-sex married couples, presuming a break-up rate twice as high</t>
  </si>
  <si>
    <t>all same-sex married couples, presuming a break-up rate three times as high</t>
  </si>
  <si>
    <t>all heterosexual couples, actual breakup rate</t>
  </si>
  <si>
    <t>married heterosexual couples, actual breakup rate</t>
  </si>
  <si>
    <t>stata-calculated</t>
  </si>
  <si>
    <t xml:space="preserve">SD of </t>
  </si>
  <si>
    <t>For reference: Table 1 of my 2014 JMF paper:</t>
  </si>
  <si>
    <t>mean for n=10</t>
  </si>
  <si>
    <t>Var for n=10</t>
  </si>
  <si>
    <t>stdev for n=10</t>
  </si>
  <si>
    <t>std error n=10</t>
  </si>
  <si>
    <t>mean for n=40</t>
  </si>
  <si>
    <t>Var for n=40</t>
  </si>
  <si>
    <t>stdev for n=40</t>
  </si>
  <si>
    <t>std error n=40</t>
  </si>
  <si>
    <t>Ratio of n=40 SE to n=10 SE</t>
  </si>
  <si>
    <t>Var/n</t>
  </si>
  <si>
    <t>3.Years of education (yrsed), men and women age 25-34, 2000 CPS weighted by aweight or iweight, so the n does not change</t>
  </si>
  <si>
    <t>4.Years of education (yrsed), men and women age 25-34, 2000 CPS weighted by fweight, so the n increases by a factor of about 2000</t>
  </si>
  <si>
    <t>5b.Years of education (yrsed), men and women age 25-34, 2000 CPS unweighted, with n divided by 4.</t>
  </si>
  <si>
    <t xml:space="preserve"> rate</t>
  </si>
  <si>
    <t>rate</t>
  </si>
  <si>
    <t>breakup rate</t>
  </si>
  <si>
    <t>P value of</t>
  </si>
  <si>
    <t>M1</t>
  </si>
  <si>
    <t>BIC based</t>
  </si>
  <si>
    <t>P(M2|D)</t>
  </si>
  <si>
    <t>than</t>
  </si>
  <si>
    <t>probability</t>
  </si>
  <si>
    <t>that M1 fits</t>
  </si>
  <si>
    <t>better</t>
  </si>
  <si>
    <t>M2 fits</t>
  </si>
  <si>
    <t>better than</t>
  </si>
  <si>
    <t>Coefficient</t>
  </si>
  <si>
    <t>OR</t>
  </si>
  <si>
    <t>top side SE</t>
  </si>
  <si>
    <t>bottom side SE</t>
  </si>
  <si>
    <t>SE geometric mean</t>
  </si>
  <si>
    <t>SE by arithmetic mean</t>
  </si>
  <si>
    <t>Now the odds ratio version, estimating first:</t>
  </si>
  <si>
    <t>Direct calculation: SE=exp(b)*SE(b)</t>
  </si>
  <si>
    <t>null deviance</t>
  </si>
  <si>
    <t>residiul deviance</t>
  </si>
  <si>
    <t>Summary results from the R version</t>
  </si>
  <si>
    <t>this is -2LL for constant only model</t>
  </si>
  <si>
    <t>this is -2LL for the full model</t>
  </si>
  <si>
    <t>difference</t>
  </si>
  <si>
    <t>This is the chisquare test comparing the full model to the constant only model</t>
  </si>
  <si>
    <t>Asians compared to whites, from the coefficient version of the logistic regression</t>
  </si>
  <si>
    <t>Model 9</t>
  </si>
  <si>
    <t>married* age</t>
  </si>
  <si>
    <t>married* yrsed</t>
  </si>
  <si>
    <t>metro code</t>
  </si>
  <si>
    <t>age at which predicted income is highest</t>
  </si>
</sst>
</file>

<file path=xl/styles.xml><?xml version="1.0" encoding="utf-8"?>
<styleSheet xmlns="http://schemas.openxmlformats.org/spreadsheetml/2006/main" xmlns:mc="http://schemas.openxmlformats.org/markup-compatibility/2006" xmlns:x14ac="http://schemas.microsoft.com/office/spreadsheetml/2009/9/ac" mc:Ignorable="x14ac">
  <numFmts count="12">
    <numFmt numFmtId="5" formatCode="&quot;$&quot;#,##0_);\(&quot;$&quot;#,##0\)"/>
    <numFmt numFmtId="43" formatCode="_(* #,##0.00_);_(* \(#,##0.00\);_(* &quot;-&quot;??_);_(@_)"/>
    <numFmt numFmtId="164" formatCode="&quot;$&quot;#,##0"/>
    <numFmt numFmtId="165" formatCode="0.00000000000"/>
    <numFmt numFmtId="166" formatCode="0.000"/>
    <numFmt numFmtId="167" formatCode="_(* #,##0_);_(* \(#,##0\);_(* &quot;-&quot;??_);_(@_)"/>
    <numFmt numFmtId="168" formatCode="0.0"/>
    <numFmt numFmtId="169" formatCode="0.000000"/>
    <numFmt numFmtId="170" formatCode="0.0000"/>
    <numFmt numFmtId="171" formatCode="#,##0.0"/>
    <numFmt numFmtId="172" formatCode="0.0%"/>
    <numFmt numFmtId="173" formatCode="0.000000E+00"/>
  </numFmts>
  <fonts count="12" x14ac:knownFonts="1">
    <font>
      <sz val="10"/>
      <name val="Arial"/>
    </font>
    <font>
      <sz val="10"/>
      <name val="Arial"/>
      <family val="2"/>
    </font>
    <font>
      <sz val="8"/>
      <name val="Arial"/>
      <family val="2"/>
    </font>
    <font>
      <sz val="10"/>
      <color indexed="10"/>
      <name val="Arial"/>
      <family val="2"/>
    </font>
    <font>
      <b/>
      <sz val="10"/>
      <name val="Arial"/>
      <family val="2"/>
    </font>
    <font>
      <u/>
      <sz val="10"/>
      <name val="Arial"/>
      <family val="2"/>
    </font>
    <font>
      <i/>
      <sz val="10"/>
      <name val="Arial"/>
      <family val="2"/>
    </font>
    <font>
      <sz val="10"/>
      <name val="Arial"/>
      <family val="2"/>
    </font>
    <font>
      <sz val="8"/>
      <name val="Arial"/>
      <family val="2"/>
    </font>
    <font>
      <sz val="10"/>
      <color indexed="10"/>
      <name val="Arial"/>
      <family val="2"/>
    </font>
    <font>
      <sz val="10"/>
      <name val="Calibri"/>
      <family val="2"/>
    </font>
    <font>
      <sz val="8.5"/>
      <name val="Arial"/>
      <family val="2"/>
    </font>
  </fonts>
  <fills count="12">
    <fill>
      <patternFill patternType="none"/>
    </fill>
    <fill>
      <patternFill patternType="gray125"/>
    </fill>
    <fill>
      <patternFill patternType="solid">
        <fgColor indexed="10"/>
        <bgColor indexed="64"/>
      </patternFill>
    </fill>
    <fill>
      <patternFill patternType="solid">
        <fgColor indexed="12"/>
        <bgColor indexed="64"/>
      </patternFill>
    </fill>
    <fill>
      <patternFill patternType="solid">
        <fgColor indexed="57"/>
        <bgColor indexed="64"/>
      </patternFill>
    </fill>
    <fill>
      <patternFill patternType="solid">
        <fgColor indexed="40"/>
        <bgColor indexed="64"/>
      </patternFill>
    </fill>
    <fill>
      <patternFill patternType="solid">
        <fgColor rgb="FFFFFF00"/>
        <bgColor indexed="64"/>
      </patternFill>
    </fill>
    <fill>
      <patternFill patternType="solid">
        <fgColor rgb="FFFFC000"/>
        <bgColor indexed="64"/>
      </patternFill>
    </fill>
    <fill>
      <patternFill patternType="solid">
        <fgColor rgb="FF00B050"/>
        <bgColor indexed="64"/>
      </patternFill>
    </fill>
    <fill>
      <patternFill patternType="solid">
        <fgColor rgb="FF7030A0"/>
        <bgColor indexed="64"/>
      </patternFill>
    </fill>
    <fill>
      <patternFill patternType="solid">
        <fgColor theme="7"/>
        <bgColor indexed="64"/>
      </patternFill>
    </fill>
    <fill>
      <patternFill patternType="solid">
        <fgColor rgb="FFFF0000"/>
        <bgColor indexed="64"/>
      </patternFill>
    </fill>
  </fills>
  <borders count="1">
    <border>
      <left/>
      <right/>
      <top/>
      <bottom/>
      <diagonal/>
    </border>
  </borders>
  <cellStyleXfs count="2">
    <xf numFmtId="0" fontId="0" fillId="0" borderId="0"/>
    <xf numFmtId="43" fontId="1" fillId="0" borderId="0" applyFont="0" applyFill="0" applyBorder="0" applyAlignment="0" applyProtection="0"/>
  </cellStyleXfs>
  <cellXfs count="64">
    <xf numFmtId="0" fontId="0" fillId="0" borderId="0" xfId="0"/>
    <xf numFmtId="0" fontId="3" fillId="0" borderId="0" xfId="0" applyFont="1"/>
    <xf numFmtId="0" fontId="0" fillId="0" borderId="0" xfId="0" applyAlignment="1">
      <alignment horizontal="right"/>
    </xf>
    <xf numFmtId="164" fontId="0" fillId="0" borderId="0" xfId="0" applyNumberFormat="1"/>
    <xf numFmtId="5" fontId="0" fillId="0" borderId="0" xfId="0" applyNumberFormat="1"/>
    <xf numFmtId="0" fontId="0" fillId="0" borderId="0" xfId="0" applyAlignment="1">
      <alignment horizontal="center"/>
    </xf>
    <xf numFmtId="165" fontId="0" fillId="0" borderId="0" xfId="0" applyNumberFormat="1"/>
    <xf numFmtId="0" fontId="5" fillId="0" borderId="0" xfId="0" applyFont="1"/>
    <xf numFmtId="3" fontId="0" fillId="0" borderId="0" xfId="0" applyNumberFormat="1"/>
    <xf numFmtId="4" fontId="0" fillId="0" borderId="0" xfId="0" applyNumberFormat="1"/>
    <xf numFmtId="4" fontId="4" fillId="0" borderId="0" xfId="0" applyNumberFormat="1" applyFont="1"/>
    <xf numFmtId="0" fontId="0" fillId="2" borderId="0" xfId="0" applyFill="1"/>
    <xf numFmtId="0" fontId="0" fillId="3" borderId="0" xfId="0" applyFill="1"/>
    <xf numFmtId="3" fontId="0" fillId="2" borderId="0" xfId="0" applyNumberFormat="1" applyFill="1"/>
    <xf numFmtId="3" fontId="0" fillId="0" borderId="0" xfId="0" applyNumberFormat="1" applyFill="1"/>
    <xf numFmtId="3" fontId="0" fillId="4" borderId="0" xfId="0" applyNumberFormat="1" applyFill="1"/>
    <xf numFmtId="0" fontId="0" fillId="0" borderId="0" xfId="0" applyAlignment="1">
      <alignment horizontal="left"/>
    </xf>
    <xf numFmtId="3" fontId="4" fillId="0" borderId="0" xfId="0" applyNumberFormat="1" applyFont="1"/>
    <xf numFmtId="0" fontId="6" fillId="0" borderId="0" xfId="0" applyFont="1"/>
    <xf numFmtId="0" fontId="7" fillId="0" borderId="0" xfId="0" applyFont="1"/>
    <xf numFmtId="166" fontId="0" fillId="0" borderId="0" xfId="0" applyNumberFormat="1"/>
    <xf numFmtId="0" fontId="0" fillId="5" borderId="0" xfId="0" applyFill="1" applyAlignment="1">
      <alignment horizontal="right"/>
    </xf>
    <xf numFmtId="166" fontId="0" fillId="5" borderId="0" xfId="0" applyNumberFormat="1" applyFill="1"/>
    <xf numFmtId="0" fontId="0" fillId="2" borderId="0" xfId="0" applyFill="1" applyAlignment="1">
      <alignment horizontal="right"/>
    </xf>
    <xf numFmtId="166" fontId="0" fillId="2" borderId="0" xfId="0" applyNumberFormat="1" applyFill="1"/>
    <xf numFmtId="2" fontId="0" fillId="0" borderId="0" xfId="0" applyNumberFormat="1"/>
    <xf numFmtId="0" fontId="7" fillId="0" borderId="0" xfId="0" applyFont="1" applyAlignment="1">
      <alignment horizontal="right"/>
    </xf>
    <xf numFmtId="0" fontId="9" fillId="0" borderId="0" xfId="0" applyFont="1" applyFill="1"/>
    <xf numFmtId="0" fontId="7" fillId="0" borderId="0" xfId="0" applyFont="1" applyAlignment="1">
      <alignment horizontal="left"/>
    </xf>
    <xf numFmtId="0" fontId="0" fillId="0" borderId="0" xfId="0" applyFont="1" applyAlignment="1">
      <alignment horizontal="left"/>
    </xf>
    <xf numFmtId="167" fontId="0" fillId="0" borderId="0" xfId="0" applyNumberFormat="1"/>
    <xf numFmtId="167" fontId="0" fillId="0" borderId="0" xfId="1" applyNumberFormat="1" applyFont="1"/>
    <xf numFmtId="0" fontId="4" fillId="0" borderId="0" xfId="0" applyFont="1" applyAlignment="1">
      <alignment horizontal="right"/>
    </xf>
    <xf numFmtId="3" fontId="0" fillId="0" borderId="0" xfId="1" applyNumberFormat="1" applyFont="1"/>
    <xf numFmtId="0" fontId="4" fillId="0" borderId="0" xfId="0" applyFont="1" applyAlignment="1">
      <alignment horizontal="left"/>
    </xf>
    <xf numFmtId="11" fontId="0" fillId="0" borderId="0" xfId="0" applyNumberFormat="1"/>
    <xf numFmtId="171" fontId="0" fillId="0" borderId="0" xfId="0" applyNumberFormat="1"/>
    <xf numFmtId="10" fontId="0" fillId="0" borderId="0" xfId="0" applyNumberFormat="1"/>
    <xf numFmtId="172" fontId="0" fillId="0" borderId="0" xfId="0" applyNumberFormat="1"/>
    <xf numFmtId="1" fontId="0" fillId="0" borderId="0" xfId="0" applyNumberFormat="1"/>
    <xf numFmtId="43" fontId="0" fillId="0" borderId="0" xfId="1" applyFont="1"/>
    <xf numFmtId="0" fontId="7" fillId="6" borderId="0" xfId="0" applyFont="1" applyFill="1" applyAlignment="1">
      <alignment horizontal="center"/>
    </xf>
    <xf numFmtId="0" fontId="0" fillId="6" borderId="0" xfId="0" applyFill="1" applyAlignment="1">
      <alignment horizontal="center"/>
    </xf>
    <xf numFmtId="0" fontId="7" fillId="7" borderId="0" xfId="0" applyFont="1" applyFill="1" applyAlignment="1">
      <alignment horizontal="center"/>
    </xf>
    <xf numFmtId="0" fontId="0" fillId="7" borderId="0" xfId="0" applyFill="1" applyAlignment="1">
      <alignment horizontal="center"/>
    </xf>
    <xf numFmtId="0" fontId="7" fillId="0" borderId="0" xfId="0" applyFont="1" applyFill="1" applyAlignment="1">
      <alignment horizontal="center"/>
    </xf>
    <xf numFmtId="0" fontId="0" fillId="0" borderId="0" xfId="0" applyNumberFormat="1"/>
    <xf numFmtId="168" fontId="0" fillId="0" borderId="0" xfId="0" applyNumberFormat="1"/>
    <xf numFmtId="169" fontId="0" fillId="0" borderId="0" xfId="0" applyNumberFormat="1"/>
    <xf numFmtId="170" fontId="0" fillId="0" borderId="0" xfId="0" applyNumberFormat="1"/>
    <xf numFmtId="0" fontId="0" fillId="0" borderId="0" xfId="0" applyFont="1" applyAlignment="1">
      <alignment horizontal="right"/>
    </xf>
    <xf numFmtId="9" fontId="0" fillId="0" borderId="0" xfId="0" applyNumberFormat="1"/>
    <xf numFmtId="4" fontId="0" fillId="8" borderId="0" xfId="0" applyNumberFormat="1" applyFill="1"/>
    <xf numFmtId="4" fontId="0" fillId="9" borderId="0" xfId="0" applyNumberFormat="1" applyFill="1"/>
    <xf numFmtId="4" fontId="0" fillId="10" borderId="0" xfId="0" applyNumberFormat="1" applyFill="1"/>
    <xf numFmtId="3" fontId="0" fillId="9" borderId="0" xfId="0" applyNumberFormat="1" applyFill="1"/>
    <xf numFmtId="0" fontId="1" fillId="0" borderId="0" xfId="0" applyFont="1"/>
    <xf numFmtId="0" fontId="1" fillId="0" borderId="0" xfId="0" applyFont="1" applyAlignment="1">
      <alignment horizontal="right"/>
    </xf>
    <xf numFmtId="170" fontId="0" fillId="11" borderId="0" xfId="0" applyNumberFormat="1" applyFill="1"/>
    <xf numFmtId="3" fontId="0" fillId="11" borderId="0" xfId="0" applyNumberFormat="1" applyFill="1"/>
    <xf numFmtId="43" fontId="0" fillId="0" borderId="0" xfId="0" applyNumberFormat="1"/>
    <xf numFmtId="171" fontId="1" fillId="0" borderId="0" xfId="0" applyNumberFormat="1" applyFont="1"/>
    <xf numFmtId="173" fontId="0" fillId="0" borderId="0" xfId="0" applyNumberFormat="1"/>
    <xf numFmtId="170" fontId="1" fillId="0" borderId="0" xfId="0" applyNumberFormat="1" applyFont="1"/>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6.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8.xml"/></Relationships>
</file>

<file path=xl/charts/_rels/chart10.xml.rels><?xml version="1.0" encoding="UTF-8" standalone="yes"?>
<Relationships xmlns="http://schemas.openxmlformats.org/package/2006/relationships"><Relationship Id="rId1" Type="http://schemas.openxmlformats.org/officeDocument/2006/relationships/chartUserShapes" Target="../drawings/drawing14.xml"/></Relationships>
</file>

<file path=xl/charts/_rels/chart11.xml.rels><?xml version="1.0" encoding="UTF-8" standalone="yes"?>
<Relationships xmlns="http://schemas.openxmlformats.org/package/2006/relationships"><Relationship Id="rId1" Type="http://schemas.openxmlformats.org/officeDocument/2006/relationships/chartUserShapes" Target="../drawings/drawing15.xml"/></Relationships>
</file>

<file path=xl/charts/_rels/chart12.xml.rels><?xml version="1.0" encoding="UTF-8" standalone="yes"?>
<Relationships xmlns="http://schemas.openxmlformats.org/package/2006/relationships"><Relationship Id="rId1" Type="http://schemas.openxmlformats.org/officeDocument/2006/relationships/chartUserShapes" Target="../drawings/drawing16.xml"/></Relationships>
</file>

<file path=xl/charts/_rels/chart13.xml.rels><?xml version="1.0" encoding="UTF-8" standalone="yes"?>
<Relationships xmlns="http://schemas.openxmlformats.org/package/2006/relationships"><Relationship Id="rId1" Type="http://schemas.openxmlformats.org/officeDocument/2006/relationships/chartUserShapes" Target="../drawings/drawing17.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Arial"/>
                <a:ea typeface="Arial"/>
                <a:cs typeface="Arial"/>
              </a:defRPr>
            </a:pPr>
            <a:r>
              <a:rPr lang="en-US"/>
              <a:t>Larger n, means smaller standard deviation of the means,
i.e. smaller standard error</a:t>
            </a:r>
          </a:p>
        </c:rich>
      </c:tx>
      <c:layout>
        <c:manualLayout>
          <c:xMode val="edge"/>
          <c:yMode val="edge"/>
          <c:x val="0.16515183329356556"/>
          <c:y val="2.7113237639553429E-2"/>
        </c:manualLayout>
      </c:layout>
      <c:overlay val="0"/>
      <c:spPr>
        <a:noFill/>
        <a:ln w="25400">
          <a:noFill/>
        </a:ln>
      </c:spPr>
    </c:title>
    <c:autoTitleDeleted val="0"/>
    <c:plotArea>
      <c:layout>
        <c:manualLayout>
          <c:layoutTarget val="inner"/>
          <c:xMode val="edge"/>
          <c:yMode val="edge"/>
          <c:x val="0.13030322310491108"/>
          <c:y val="0.12918680408132116"/>
          <c:w val="0.54545535253218591"/>
          <c:h val="0.7575769375139203"/>
        </c:manualLayout>
      </c:layout>
      <c:scatterChart>
        <c:scatterStyle val="lineMarker"/>
        <c:varyColors val="0"/>
        <c:ser>
          <c:idx val="0"/>
          <c:order val="0"/>
          <c:tx>
            <c:v>N of 10</c:v>
          </c:tx>
          <c:spPr>
            <a:ln w="28575">
              <a:noFill/>
            </a:ln>
          </c:spPr>
          <c:marker>
            <c:symbol val="diamond"/>
            <c:size val="2"/>
            <c:spPr>
              <a:solidFill>
                <a:srgbClr val="000080"/>
              </a:solidFill>
              <a:ln>
                <a:solidFill>
                  <a:srgbClr val="000080"/>
                </a:solidFill>
                <a:prstDash val="solid"/>
              </a:ln>
            </c:spPr>
          </c:marker>
          <c:xVal>
            <c:numRef>
              <c:f>'mean, stdev, and stderr'!$Q$49:$DL$49</c:f>
              <c:numCache>
                <c:formatCode>General</c:formatCode>
                <c:ptCount val="100"/>
                <c:pt idx="0">
                  <c:v>10</c:v>
                </c:pt>
                <c:pt idx="1">
                  <c:v>10</c:v>
                </c:pt>
                <c:pt idx="2">
                  <c:v>10</c:v>
                </c:pt>
                <c:pt idx="3">
                  <c:v>10</c:v>
                </c:pt>
                <c:pt idx="4">
                  <c:v>10</c:v>
                </c:pt>
                <c:pt idx="5">
                  <c:v>10</c:v>
                </c:pt>
                <c:pt idx="6">
                  <c:v>10</c:v>
                </c:pt>
                <c:pt idx="7">
                  <c:v>10</c:v>
                </c:pt>
                <c:pt idx="8">
                  <c:v>10</c:v>
                </c:pt>
                <c:pt idx="9">
                  <c:v>10</c:v>
                </c:pt>
                <c:pt idx="10">
                  <c:v>10</c:v>
                </c:pt>
                <c:pt idx="11">
                  <c:v>10</c:v>
                </c:pt>
                <c:pt idx="12">
                  <c:v>10</c:v>
                </c:pt>
                <c:pt idx="13">
                  <c:v>10</c:v>
                </c:pt>
                <c:pt idx="14">
                  <c:v>10</c:v>
                </c:pt>
                <c:pt idx="15">
                  <c:v>10</c:v>
                </c:pt>
                <c:pt idx="16">
                  <c:v>10</c:v>
                </c:pt>
                <c:pt idx="17">
                  <c:v>10</c:v>
                </c:pt>
                <c:pt idx="18">
                  <c:v>10</c:v>
                </c:pt>
                <c:pt idx="19">
                  <c:v>10</c:v>
                </c:pt>
                <c:pt idx="20">
                  <c:v>10</c:v>
                </c:pt>
                <c:pt idx="21">
                  <c:v>10</c:v>
                </c:pt>
                <c:pt idx="22">
                  <c:v>10</c:v>
                </c:pt>
                <c:pt idx="23">
                  <c:v>10</c:v>
                </c:pt>
                <c:pt idx="24">
                  <c:v>10</c:v>
                </c:pt>
                <c:pt idx="25">
                  <c:v>10</c:v>
                </c:pt>
                <c:pt idx="26">
                  <c:v>10</c:v>
                </c:pt>
                <c:pt idx="27">
                  <c:v>10</c:v>
                </c:pt>
                <c:pt idx="28">
                  <c:v>10</c:v>
                </c:pt>
                <c:pt idx="29">
                  <c:v>10</c:v>
                </c:pt>
                <c:pt idx="30">
                  <c:v>10</c:v>
                </c:pt>
                <c:pt idx="31">
                  <c:v>10</c:v>
                </c:pt>
                <c:pt idx="32">
                  <c:v>10</c:v>
                </c:pt>
                <c:pt idx="33">
                  <c:v>10</c:v>
                </c:pt>
                <c:pt idx="34">
                  <c:v>10</c:v>
                </c:pt>
                <c:pt idx="35">
                  <c:v>10</c:v>
                </c:pt>
                <c:pt idx="36">
                  <c:v>10</c:v>
                </c:pt>
                <c:pt idx="37">
                  <c:v>10</c:v>
                </c:pt>
                <c:pt idx="38">
                  <c:v>10</c:v>
                </c:pt>
                <c:pt idx="39">
                  <c:v>10</c:v>
                </c:pt>
                <c:pt idx="40">
                  <c:v>10</c:v>
                </c:pt>
                <c:pt idx="41">
                  <c:v>10</c:v>
                </c:pt>
                <c:pt idx="42">
                  <c:v>10</c:v>
                </c:pt>
                <c:pt idx="43">
                  <c:v>10</c:v>
                </c:pt>
                <c:pt idx="44">
                  <c:v>10</c:v>
                </c:pt>
                <c:pt idx="45">
                  <c:v>10</c:v>
                </c:pt>
                <c:pt idx="46">
                  <c:v>10</c:v>
                </c:pt>
                <c:pt idx="47">
                  <c:v>10</c:v>
                </c:pt>
                <c:pt idx="48">
                  <c:v>10</c:v>
                </c:pt>
                <c:pt idx="49">
                  <c:v>10</c:v>
                </c:pt>
                <c:pt idx="50">
                  <c:v>10</c:v>
                </c:pt>
                <c:pt idx="51">
                  <c:v>10</c:v>
                </c:pt>
                <c:pt idx="52">
                  <c:v>10</c:v>
                </c:pt>
                <c:pt idx="53">
                  <c:v>10</c:v>
                </c:pt>
                <c:pt idx="54">
                  <c:v>10</c:v>
                </c:pt>
                <c:pt idx="55">
                  <c:v>10</c:v>
                </c:pt>
                <c:pt idx="56">
                  <c:v>10</c:v>
                </c:pt>
                <c:pt idx="57">
                  <c:v>10</c:v>
                </c:pt>
                <c:pt idx="58">
                  <c:v>10</c:v>
                </c:pt>
                <c:pt idx="59">
                  <c:v>10</c:v>
                </c:pt>
                <c:pt idx="60">
                  <c:v>10</c:v>
                </c:pt>
                <c:pt idx="61">
                  <c:v>10</c:v>
                </c:pt>
                <c:pt idx="62">
                  <c:v>10</c:v>
                </c:pt>
                <c:pt idx="63">
                  <c:v>10</c:v>
                </c:pt>
                <c:pt idx="64">
                  <c:v>10</c:v>
                </c:pt>
                <c:pt idx="65">
                  <c:v>10</c:v>
                </c:pt>
                <c:pt idx="66">
                  <c:v>10</c:v>
                </c:pt>
                <c:pt idx="67">
                  <c:v>10</c:v>
                </c:pt>
                <c:pt idx="68">
                  <c:v>10</c:v>
                </c:pt>
                <c:pt idx="69">
                  <c:v>10</c:v>
                </c:pt>
                <c:pt idx="70">
                  <c:v>10</c:v>
                </c:pt>
                <c:pt idx="71">
                  <c:v>10</c:v>
                </c:pt>
                <c:pt idx="72">
                  <c:v>10</c:v>
                </c:pt>
                <c:pt idx="73">
                  <c:v>10</c:v>
                </c:pt>
                <c:pt idx="74">
                  <c:v>10</c:v>
                </c:pt>
                <c:pt idx="75">
                  <c:v>10</c:v>
                </c:pt>
                <c:pt idx="76">
                  <c:v>10</c:v>
                </c:pt>
                <c:pt idx="77">
                  <c:v>10</c:v>
                </c:pt>
                <c:pt idx="78">
                  <c:v>10</c:v>
                </c:pt>
                <c:pt idx="79">
                  <c:v>10</c:v>
                </c:pt>
                <c:pt idx="80">
                  <c:v>10</c:v>
                </c:pt>
                <c:pt idx="81">
                  <c:v>10</c:v>
                </c:pt>
                <c:pt idx="82">
                  <c:v>10</c:v>
                </c:pt>
                <c:pt idx="83">
                  <c:v>10</c:v>
                </c:pt>
                <c:pt idx="84">
                  <c:v>10</c:v>
                </c:pt>
                <c:pt idx="85">
                  <c:v>10</c:v>
                </c:pt>
                <c:pt idx="86">
                  <c:v>10</c:v>
                </c:pt>
                <c:pt idx="87">
                  <c:v>10</c:v>
                </c:pt>
                <c:pt idx="88">
                  <c:v>10</c:v>
                </c:pt>
                <c:pt idx="89">
                  <c:v>10</c:v>
                </c:pt>
                <c:pt idx="90">
                  <c:v>10</c:v>
                </c:pt>
                <c:pt idx="91">
                  <c:v>10</c:v>
                </c:pt>
                <c:pt idx="92">
                  <c:v>10</c:v>
                </c:pt>
                <c:pt idx="93">
                  <c:v>10</c:v>
                </c:pt>
                <c:pt idx="94">
                  <c:v>10</c:v>
                </c:pt>
                <c:pt idx="95">
                  <c:v>10</c:v>
                </c:pt>
                <c:pt idx="96">
                  <c:v>10</c:v>
                </c:pt>
                <c:pt idx="97">
                  <c:v>10</c:v>
                </c:pt>
                <c:pt idx="98">
                  <c:v>10</c:v>
                </c:pt>
                <c:pt idx="99">
                  <c:v>10</c:v>
                </c:pt>
              </c:numCache>
            </c:numRef>
          </c:xVal>
          <c:yVal>
            <c:numRef>
              <c:f>'mean, stdev, and stderr'!$Q$46:$DL$46</c:f>
              <c:numCache>
                <c:formatCode>General</c:formatCode>
                <c:ptCount val="100"/>
                <c:pt idx="0">
                  <c:v>0.4884329712492857</c:v>
                </c:pt>
                <c:pt idx="1">
                  <c:v>0.56271076485646587</c:v>
                </c:pt>
                <c:pt idx="2">
                  <c:v>0.59374865535111687</c:v>
                </c:pt>
                <c:pt idx="3">
                  <c:v>0.616871203317926</c:v>
                </c:pt>
                <c:pt idx="4">
                  <c:v>0.50341478535253381</c:v>
                </c:pt>
                <c:pt idx="5">
                  <c:v>0.54793394723477784</c:v>
                </c:pt>
                <c:pt idx="6">
                  <c:v>0.57062279275382632</c:v>
                </c:pt>
                <c:pt idx="7">
                  <c:v>0.39777463532876867</c:v>
                </c:pt>
                <c:pt idx="8">
                  <c:v>0.55602056383789111</c:v>
                </c:pt>
                <c:pt idx="9">
                  <c:v>0.60254511269101041</c:v>
                </c:pt>
                <c:pt idx="10">
                  <c:v>0.5652774445882951</c:v>
                </c:pt>
                <c:pt idx="11">
                  <c:v>0.63277717770982955</c:v>
                </c:pt>
                <c:pt idx="12">
                  <c:v>0.51598928823559853</c:v>
                </c:pt>
                <c:pt idx="13">
                  <c:v>0.54212676181317354</c:v>
                </c:pt>
                <c:pt idx="14">
                  <c:v>0.6382547671775648</c:v>
                </c:pt>
                <c:pt idx="15">
                  <c:v>0.41139545086452367</c:v>
                </c:pt>
                <c:pt idx="16">
                  <c:v>0.42604994048740624</c:v>
                </c:pt>
                <c:pt idx="17">
                  <c:v>0.44779252681725107</c:v>
                </c:pt>
                <c:pt idx="18">
                  <c:v>0.48173287222394456</c:v>
                </c:pt>
                <c:pt idx="19">
                  <c:v>0.60986511136032384</c:v>
                </c:pt>
                <c:pt idx="20">
                  <c:v>0.59658566973979421</c:v>
                </c:pt>
                <c:pt idx="21">
                  <c:v>0.67918951451894605</c:v>
                </c:pt>
                <c:pt idx="22">
                  <c:v>0.53154909056912725</c:v>
                </c:pt>
                <c:pt idx="23">
                  <c:v>0.45494547939891261</c:v>
                </c:pt>
                <c:pt idx="24">
                  <c:v>0.43088017672097167</c:v>
                </c:pt>
                <c:pt idx="25">
                  <c:v>0.38554257666434533</c:v>
                </c:pt>
                <c:pt idx="26">
                  <c:v>0.4249724205349083</c:v>
                </c:pt>
                <c:pt idx="27">
                  <c:v>0.46546907333503079</c:v>
                </c:pt>
                <c:pt idx="28">
                  <c:v>0.48309622333724322</c:v>
                </c:pt>
                <c:pt idx="29">
                  <c:v>0.59933639506527281</c:v>
                </c:pt>
                <c:pt idx="30">
                  <c:v>0.39406293604425635</c:v>
                </c:pt>
                <c:pt idx="31">
                  <c:v>0.50342189064178788</c:v>
                </c:pt>
                <c:pt idx="32">
                  <c:v>0.61771499299967692</c:v>
                </c:pt>
                <c:pt idx="33">
                  <c:v>0.49027324982807335</c:v>
                </c:pt>
                <c:pt idx="34">
                  <c:v>0.5849135615083022</c:v>
                </c:pt>
                <c:pt idx="35">
                  <c:v>0.64741457303703953</c:v>
                </c:pt>
                <c:pt idx="36">
                  <c:v>0.46984879676545488</c:v>
                </c:pt>
                <c:pt idx="37">
                  <c:v>0.59636003353171374</c:v>
                </c:pt>
                <c:pt idx="38">
                  <c:v>0.46321631496107846</c:v>
                </c:pt>
                <c:pt idx="39">
                  <c:v>0.55875623275141639</c:v>
                </c:pt>
                <c:pt idx="40">
                  <c:v>0.45628885166126676</c:v>
                </c:pt>
                <c:pt idx="41">
                  <c:v>0.52413916530100235</c:v>
                </c:pt>
                <c:pt idx="42">
                  <c:v>0.58206942114399107</c:v>
                </c:pt>
                <c:pt idx="43">
                  <c:v>0.51511205513670533</c:v>
                </c:pt>
                <c:pt idx="44">
                  <c:v>0.52682049758236071</c:v>
                </c:pt>
                <c:pt idx="45">
                  <c:v>0.61543375636457109</c:v>
                </c:pt>
                <c:pt idx="46">
                  <c:v>0.48624825645315023</c:v>
                </c:pt>
                <c:pt idx="47">
                  <c:v>0.35545362638916583</c:v>
                </c:pt>
                <c:pt idx="48">
                  <c:v>0.4213917679973207</c:v>
                </c:pt>
                <c:pt idx="49">
                  <c:v>0.59988050168696305</c:v>
                </c:pt>
                <c:pt idx="50">
                  <c:v>0.3377340676649554</c:v>
                </c:pt>
                <c:pt idx="51">
                  <c:v>0.49760553752671832</c:v>
                </c:pt>
                <c:pt idx="52">
                  <c:v>0.59531104990080652</c:v>
                </c:pt>
                <c:pt idx="53">
                  <c:v>0.46114807582139272</c:v>
                </c:pt>
                <c:pt idx="54">
                  <c:v>0.44657964189770699</c:v>
                </c:pt>
                <c:pt idx="55">
                  <c:v>0.46999007738058135</c:v>
                </c:pt>
                <c:pt idx="56">
                  <c:v>0.58387695468944112</c:v>
                </c:pt>
                <c:pt idx="57">
                  <c:v>0.56689900500297274</c:v>
                </c:pt>
                <c:pt idx="58">
                  <c:v>0.52645513419641454</c:v>
                </c:pt>
                <c:pt idx="59">
                  <c:v>0.5271999429867863</c:v>
                </c:pt>
                <c:pt idx="60">
                  <c:v>0.54196707322756144</c:v>
                </c:pt>
                <c:pt idx="61">
                  <c:v>0.66995316788107639</c:v>
                </c:pt>
                <c:pt idx="62">
                  <c:v>0.62138876005170729</c:v>
                </c:pt>
                <c:pt idx="63">
                  <c:v>0.47033946781794478</c:v>
                </c:pt>
                <c:pt idx="64">
                  <c:v>0.6152404400356154</c:v>
                </c:pt>
                <c:pt idx="65">
                  <c:v>0.487688589779052</c:v>
                </c:pt>
                <c:pt idx="66">
                  <c:v>0.60096722007019043</c:v>
                </c:pt>
                <c:pt idx="67">
                  <c:v>0.51039530934018995</c:v>
                </c:pt>
                <c:pt idx="68">
                  <c:v>0.60366003000529056</c:v>
                </c:pt>
                <c:pt idx="69">
                  <c:v>0.55648168195989678</c:v>
                </c:pt>
                <c:pt idx="70">
                  <c:v>0.41792552814692047</c:v>
                </c:pt>
                <c:pt idx="71">
                  <c:v>0.45793893090535487</c:v>
                </c:pt>
                <c:pt idx="72">
                  <c:v>0.5295674214905991</c:v>
                </c:pt>
                <c:pt idx="73">
                  <c:v>0.39297345917375626</c:v>
                </c:pt>
                <c:pt idx="74">
                  <c:v>0.30366954546041375</c:v>
                </c:pt>
                <c:pt idx="75">
                  <c:v>0.44993296672336303</c:v>
                </c:pt>
                <c:pt idx="76">
                  <c:v>0.40299319014904056</c:v>
                </c:pt>
                <c:pt idx="77">
                  <c:v>0.6074474537264557</c:v>
                </c:pt>
                <c:pt idx="78">
                  <c:v>0.45277004752120631</c:v>
                </c:pt>
                <c:pt idx="79">
                  <c:v>0.56596370576672594</c:v>
                </c:pt>
                <c:pt idx="80">
                  <c:v>0.44088133501522436</c:v>
                </c:pt>
                <c:pt idx="81">
                  <c:v>0.40691818451835637</c:v>
                </c:pt>
                <c:pt idx="82">
                  <c:v>0.35481715477789388</c:v>
                </c:pt>
                <c:pt idx="83">
                  <c:v>0.6706040736951796</c:v>
                </c:pt>
                <c:pt idx="84">
                  <c:v>0.51393476035931995</c:v>
                </c:pt>
                <c:pt idx="85">
                  <c:v>0.46460848888076917</c:v>
                </c:pt>
                <c:pt idx="86">
                  <c:v>0.53129629803425149</c:v>
                </c:pt>
                <c:pt idx="87">
                  <c:v>0.5722699943827998</c:v>
                </c:pt>
                <c:pt idx="88">
                  <c:v>0.57494183347635963</c:v>
                </c:pt>
                <c:pt idx="89">
                  <c:v>0.41507357132728817</c:v>
                </c:pt>
                <c:pt idx="90">
                  <c:v>0.54887100529669175</c:v>
                </c:pt>
                <c:pt idx="91">
                  <c:v>0.47347001880989115</c:v>
                </c:pt>
                <c:pt idx="92">
                  <c:v>0.36038173194095108</c:v>
                </c:pt>
                <c:pt idx="93">
                  <c:v>0.62031639208124334</c:v>
                </c:pt>
                <c:pt idx="94">
                  <c:v>0.53861362989149242</c:v>
                </c:pt>
                <c:pt idx="95">
                  <c:v>0.63578616434747404</c:v>
                </c:pt>
                <c:pt idx="96">
                  <c:v>0.3672470565433848</c:v>
                </c:pt>
                <c:pt idx="97">
                  <c:v>0.44466931258198972</c:v>
                </c:pt>
                <c:pt idx="98">
                  <c:v>0.30864586772161456</c:v>
                </c:pt>
                <c:pt idx="99">
                  <c:v>0.52239389397668812</c:v>
                </c:pt>
              </c:numCache>
            </c:numRef>
          </c:yVal>
          <c:smooth val="0"/>
        </c:ser>
        <c:ser>
          <c:idx val="1"/>
          <c:order val="1"/>
          <c:tx>
            <c:v>N of 40</c:v>
          </c:tx>
          <c:spPr>
            <a:ln w="28575">
              <a:noFill/>
            </a:ln>
          </c:spPr>
          <c:marker>
            <c:symbol val="square"/>
            <c:size val="2"/>
            <c:spPr>
              <a:solidFill>
                <a:srgbClr val="FF00FF"/>
              </a:solidFill>
              <a:ln>
                <a:solidFill>
                  <a:srgbClr val="FF00FF"/>
                </a:solidFill>
                <a:prstDash val="solid"/>
              </a:ln>
            </c:spPr>
          </c:marker>
          <c:xVal>
            <c:numRef>
              <c:f>'mean, stdev, and stderr'!$Q$63:$DL$63</c:f>
              <c:numCache>
                <c:formatCode>General</c:formatCode>
                <c:ptCount val="100"/>
                <c:pt idx="0">
                  <c:v>40</c:v>
                </c:pt>
                <c:pt idx="1">
                  <c:v>40</c:v>
                </c:pt>
                <c:pt idx="2">
                  <c:v>40</c:v>
                </c:pt>
                <c:pt idx="3">
                  <c:v>40</c:v>
                </c:pt>
                <c:pt idx="4">
                  <c:v>40</c:v>
                </c:pt>
                <c:pt idx="5">
                  <c:v>40</c:v>
                </c:pt>
                <c:pt idx="6">
                  <c:v>40</c:v>
                </c:pt>
                <c:pt idx="7">
                  <c:v>40</c:v>
                </c:pt>
                <c:pt idx="8">
                  <c:v>40</c:v>
                </c:pt>
                <c:pt idx="9">
                  <c:v>40</c:v>
                </c:pt>
                <c:pt idx="10">
                  <c:v>40</c:v>
                </c:pt>
                <c:pt idx="11">
                  <c:v>40</c:v>
                </c:pt>
                <c:pt idx="12">
                  <c:v>40</c:v>
                </c:pt>
                <c:pt idx="13">
                  <c:v>40</c:v>
                </c:pt>
                <c:pt idx="14">
                  <c:v>40</c:v>
                </c:pt>
                <c:pt idx="15">
                  <c:v>40</c:v>
                </c:pt>
                <c:pt idx="16">
                  <c:v>40</c:v>
                </c:pt>
                <c:pt idx="17">
                  <c:v>40</c:v>
                </c:pt>
                <c:pt idx="18">
                  <c:v>40</c:v>
                </c:pt>
                <c:pt idx="19">
                  <c:v>40</c:v>
                </c:pt>
                <c:pt idx="20">
                  <c:v>40</c:v>
                </c:pt>
                <c:pt idx="21">
                  <c:v>40</c:v>
                </c:pt>
                <c:pt idx="22">
                  <c:v>40</c:v>
                </c:pt>
                <c:pt idx="23">
                  <c:v>40</c:v>
                </c:pt>
                <c:pt idx="24">
                  <c:v>40</c:v>
                </c:pt>
                <c:pt idx="25">
                  <c:v>40</c:v>
                </c:pt>
                <c:pt idx="26">
                  <c:v>40</c:v>
                </c:pt>
                <c:pt idx="27">
                  <c:v>40</c:v>
                </c:pt>
                <c:pt idx="28">
                  <c:v>40</c:v>
                </c:pt>
                <c:pt idx="29">
                  <c:v>40</c:v>
                </c:pt>
                <c:pt idx="30">
                  <c:v>40</c:v>
                </c:pt>
                <c:pt idx="31">
                  <c:v>40</c:v>
                </c:pt>
                <c:pt idx="32">
                  <c:v>40</c:v>
                </c:pt>
                <c:pt idx="33">
                  <c:v>40</c:v>
                </c:pt>
                <c:pt idx="34">
                  <c:v>40</c:v>
                </c:pt>
                <c:pt idx="35">
                  <c:v>40</c:v>
                </c:pt>
                <c:pt idx="36">
                  <c:v>40</c:v>
                </c:pt>
                <c:pt idx="37">
                  <c:v>40</c:v>
                </c:pt>
                <c:pt idx="38">
                  <c:v>40</c:v>
                </c:pt>
                <c:pt idx="39">
                  <c:v>40</c:v>
                </c:pt>
                <c:pt idx="40">
                  <c:v>40</c:v>
                </c:pt>
                <c:pt idx="41">
                  <c:v>40</c:v>
                </c:pt>
                <c:pt idx="42">
                  <c:v>40</c:v>
                </c:pt>
                <c:pt idx="43">
                  <c:v>40</c:v>
                </c:pt>
                <c:pt idx="44">
                  <c:v>40</c:v>
                </c:pt>
                <c:pt idx="45">
                  <c:v>40</c:v>
                </c:pt>
                <c:pt idx="46">
                  <c:v>40</c:v>
                </c:pt>
                <c:pt idx="47">
                  <c:v>40</c:v>
                </c:pt>
                <c:pt idx="48">
                  <c:v>40</c:v>
                </c:pt>
                <c:pt idx="49">
                  <c:v>40</c:v>
                </c:pt>
                <c:pt idx="50">
                  <c:v>40</c:v>
                </c:pt>
                <c:pt idx="51">
                  <c:v>40</c:v>
                </c:pt>
                <c:pt idx="52">
                  <c:v>40</c:v>
                </c:pt>
                <c:pt idx="53">
                  <c:v>40</c:v>
                </c:pt>
                <c:pt idx="54">
                  <c:v>40</c:v>
                </c:pt>
                <c:pt idx="55">
                  <c:v>40</c:v>
                </c:pt>
                <c:pt idx="56">
                  <c:v>40</c:v>
                </c:pt>
                <c:pt idx="57">
                  <c:v>40</c:v>
                </c:pt>
                <c:pt idx="58">
                  <c:v>40</c:v>
                </c:pt>
                <c:pt idx="59">
                  <c:v>40</c:v>
                </c:pt>
                <c:pt idx="60">
                  <c:v>40</c:v>
                </c:pt>
                <c:pt idx="61">
                  <c:v>40</c:v>
                </c:pt>
                <c:pt idx="62">
                  <c:v>40</c:v>
                </c:pt>
                <c:pt idx="63">
                  <c:v>40</c:v>
                </c:pt>
                <c:pt idx="64">
                  <c:v>40</c:v>
                </c:pt>
                <c:pt idx="65">
                  <c:v>40</c:v>
                </c:pt>
                <c:pt idx="66">
                  <c:v>40</c:v>
                </c:pt>
                <c:pt idx="67">
                  <c:v>40</c:v>
                </c:pt>
                <c:pt idx="68">
                  <c:v>40</c:v>
                </c:pt>
                <c:pt idx="69">
                  <c:v>40</c:v>
                </c:pt>
                <c:pt idx="70">
                  <c:v>40</c:v>
                </c:pt>
                <c:pt idx="71">
                  <c:v>40</c:v>
                </c:pt>
                <c:pt idx="72">
                  <c:v>40</c:v>
                </c:pt>
                <c:pt idx="73">
                  <c:v>40</c:v>
                </c:pt>
                <c:pt idx="74">
                  <c:v>40</c:v>
                </c:pt>
                <c:pt idx="75">
                  <c:v>40</c:v>
                </c:pt>
                <c:pt idx="76">
                  <c:v>40</c:v>
                </c:pt>
                <c:pt idx="77">
                  <c:v>40</c:v>
                </c:pt>
                <c:pt idx="78">
                  <c:v>40</c:v>
                </c:pt>
                <c:pt idx="79">
                  <c:v>40</c:v>
                </c:pt>
                <c:pt idx="80">
                  <c:v>40</c:v>
                </c:pt>
                <c:pt idx="81">
                  <c:v>40</c:v>
                </c:pt>
                <c:pt idx="82">
                  <c:v>40</c:v>
                </c:pt>
                <c:pt idx="83">
                  <c:v>40</c:v>
                </c:pt>
                <c:pt idx="84">
                  <c:v>40</c:v>
                </c:pt>
                <c:pt idx="85">
                  <c:v>40</c:v>
                </c:pt>
                <c:pt idx="86">
                  <c:v>40</c:v>
                </c:pt>
                <c:pt idx="87">
                  <c:v>40</c:v>
                </c:pt>
                <c:pt idx="88">
                  <c:v>40</c:v>
                </c:pt>
                <c:pt idx="89">
                  <c:v>40</c:v>
                </c:pt>
                <c:pt idx="90">
                  <c:v>40</c:v>
                </c:pt>
                <c:pt idx="91">
                  <c:v>40</c:v>
                </c:pt>
                <c:pt idx="92">
                  <c:v>40</c:v>
                </c:pt>
                <c:pt idx="93">
                  <c:v>40</c:v>
                </c:pt>
                <c:pt idx="94">
                  <c:v>40</c:v>
                </c:pt>
                <c:pt idx="95">
                  <c:v>40</c:v>
                </c:pt>
                <c:pt idx="96">
                  <c:v>40</c:v>
                </c:pt>
                <c:pt idx="97">
                  <c:v>40</c:v>
                </c:pt>
                <c:pt idx="98">
                  <c:v>40</c:v>
                </c:pt>
                <c:pt idx="99">
                  <c:v>40</c:v>
                </c:pt>
              </c:numCache>
            </c:numRef>
          </c:xVal>
          <c:yVal>
            <c:numRef>
              <c:f>'mean, stdev, and stderr'!$Q$60:$DL$60</c:f>
              <c:numCache>
                <c:formatCode>General</c:formatCode>
                <c:ptCount val="100"/>
                <c:pt idx="0">
                  <c:v>0.50222657592861819</c:v>
                </c:pt>
                <c:pt idx="1">
                  <c:v>0.5340607779323201</c:v>
                </c:pt>
                <c:pt idx="2">
                  <c:v>0.52222707331497298</c:v>
                </c:pt>
                <c:pt idx="3">
                  <c:v>0.47841402634878766</c:v>
                </c:pt>
                <c:pt idx="4">
                  <c:v>0.56547977144380379</c:v>
                </c:pt>
                <c:pt idx="5">
                  <c:v>0.48816234959640853</c:v>
                </c:pt>
                <c:pt idx="6">
                  <c:v>0.55376238632919983</c:v>
                </c:pt>
                <c:pt idx="7">
                  <c:v>0.51172313907217859</c:v>
                </c:pt>
                <c:pt idx="8">
                  <c:v>0.44427582786666797</c:v>
                </c:pt>
                <c:pt idx="9">
                  <c:v>0.54423247854640855</c:v>
                </c:pt>
                <c:pt idx="10">
                  <c:v>0.51883049490746802</c:v>
                </c:pt>
                <c:pt idx="11">
                  <c:v>0.50666596344197024</c:v>
                </c:pt>
                <c:pt idx="12">
                  <c:v>0.52775396358993842</c:v>
                </c:pt>
                <c:pt idx="13">
                  <c:v>0.50800341678473093</c:v>
                </c:pt>
                <c:pt idx="14">
                  <c:v>0.56288324284243185</c:v>
                </c:pt>
                <c:pt idx="15">
                  <c:v>0.48765495552143651</c:v>
                </c:pt>
                <c:pt idx="16">
                  <c:v>0.57064517602732712</c:v>
                </c:pt>
                <c:pt idx="17">
                  <c:v>0.59260076437946374</c:v>
                </c:pt>
                <c:pt idx="18">
                  <c:v>0.44343397071253443</c:v>
                </c:pt>
                <c:pt idx="19">
                  <c:v>0.47635336780196874</c:v>
                </c:pt>
                <c:pt idx="20">
                  <c:v>0.47775218313384854</c:v>
                </c:pt>
                <c:pt idx="21">
                  <c:v>0.4655175575261053</c:v>
                </c:pt>
                <c:pt idx="22">
                  <c:v>0.48425946388013258</c:v>
                </c:pt>
                <c:pt idx="23">
                  <c:v>0.52352176678115891</c:v>
                </c:pt>
                <c:pt idx="24">
                  <c:v>0.46859855776335169</c:v>
                </c:pt>
                <c:pt idx="25">
                  <c:v>0.51776279387658408</c:v>
                </c:pt>
                <c:pt idx="26">
                  <c:v>0.43472566193203788</c:v>
                </c:pt>
                <c:pt idx="27">
                  <c:v>0.45205283454428746</c:v>
                </c:pt>
                <c:pt idx="28">
                  <c:v>0.59721505944736408</c:v>
                </c:pt>
                <c:pt idx="29">
                  <c:v>0.46042583256283398</c:v>
                </c:pt>
                <c:pt idx="30">
                  <c:v>0.4784285995925136</c:v>
                </c:pt>
                <c:pt idx="31">
                  <c:v>0.55860359807390725</c:v>
                </c:pt>
                <c:pt idx="32">
                  <c:v>0.48226368384465157</c:v>
                </c:pt>
                <c:pt idx="33">
                  <c:v>0.54796603832337698</c:v>
                </c:pt>
                <c:pt idx="34">
                  <c:v>0.46078937388672897</c:v>
                </c:pt>
                <c:pt idx="35">
                  <c:v>0.49876794156539273</c:v>
                </c:pt>
                <c:pt idx="36">
                  <c:v>0.46128111372229341</c:v>
                </c:pt>
                <c:pt idx="37">
                  <c:v>0.5781448666445137</c:v>
                </c:pt>
                <c:pt idx="38">
                  <c:v>0.49706231576879911</c:v>
                </c:pt>
                <c:pt idx="39">
                  <c:v>0.38533016537584985</c:v>
                </c:pt>
                <c:pt idx="40">
                  <c:v>0.46388115622096143</c:v>
                </c:pt>
                <c:pt idx="41">
                  <c:v>0.43816224606222887</c:v>
                </c:pt>
                <c:pt idx="42">
                  <c:v>0.50274557714935397</c:v>
                </c:pt>
                <c:pt idx="43">
                  <c:v>0.47564018380446615</c:v>
                </c:pt>
                <c:pt idx="44">
                  <c:v>0.47357214366094497</c:v>
                </c:pt>
                <c:pt idx="45">
                  <c:v>0.48834989414103258</c:v>
                </c:pt>
                <c:pt idx="46">
                  <c:v>0.52063735908129227</c:v>
                </c:pt>
                <c:pt idx="47">
                  <c:v>0.54083053737191222</c:v>
                </c:pt>
                <c:pt idx="48">
                  <c:v>0.50803452954937278</c:v>
                </c:pt>
                <c:pt idx="49">
                  <c:v>0.49344170438942359</c:v>
                </c:pt>
                <c:pt idx="50">
                  <c:v>0.52730580853015041</c:v>
                </c:pt>
                <c:pt idx="51">
                  <c:v>0.5066725746076588</c:v>
                </c:pt>
                <c:pt idx="52">
                  <c:v>0.39268222181719958</c:v>
                </c:pt>
                <c:pt idx="53">
                  <c:v>0.56842746671734379</c:v>
                </c:pt>
                <c:pt idx="54">
                  <c:v>0.53747763103170465</c:v>
                </c:pt>
                <c:pt idx="55">
                  <c:v>0.52914136237056497</c:v>
                </c:pt>
                <c:pt idx="56">
                  <c:v>0.50864684131789084</c:v>
                </c:pt>
                <c:pt idx="57">
                  <c:v>0.43195558300476344</c:v>
                </c:pt>
                <c:pt idx="58">
                  <c:v>0.54710768978183499</c:v>
                </c:pt>
                <c:pt idx="59">
                  <c:v>0.50594834740250949</c:v>
                </c:pt>
                <c:pt idx="60">
                  <c:v>0.60504684004682541</c:v>
                </c:pt>
                <c:pt idx="61">
                  <c:v>0.55134309987270469</c:v>
                </c:pt>
                <c:pt idx="62">
                  <c:v>0.50191084983171907</c:v>
                </c:pt>
                <c:pt idx="63">
                  <c:v>0.47778319731316915</c:v>
                </c:pt>
                <c:pt idx="64">
                  <c:v>0.44510781263479526</c:v>
                </c:pt>
                <c:pt idx="65">
                  <c:v>0.51515488632495021</c:v>
                </c:pt>
                <c:pt idx="66">
                  <c:v>0.47246559733795312</c:v>
                </c:pt>
                <c:pt idx="67">
                  <c:v>0.54595845603609883</c:v>
                </c:pt>
                <c:pt idx="68">
                  <c:v>0.51932373052859715</c:v>
                </c:pt>
                <c:pt idx="69">
                  <c:v>0.53968452135175971</c:v>
                </c:pt>
                <c:pt idx="70">
                  <c:v>0.55301119563202261</c:v>
                </c:pt>
                <c:pt idx="71">
                  <c:v>0.48427930209353953</c:v>
                </c:pt>
                <c:pt idx="72">
                  <c:v>0.49335286065147155</c:v>
                </c:pt>
                <c:pt idx="73">
                  <c:v>0.45477145810330866</c:v>
                </c:pt>
                <c:pt idx="74">
                  <c:v>0.5468170325938948</c:v>
                </c:pt>
                <c:pt idx="75">
                  <c:v>0.47640410464301242</c:v>
                </c:pt>
                <c:pt idx="76">
                  <c:v>0.45103869902394261</c:v>
                </c:pt>
                <c:pt idx="77">
                  <c:v>0.46239011413923048</c:v>
                </c:pt>
                <c:pt idx="78">
                  <c:v>0.54463796138244092</c:v>
                </c:pt>
                <c:pt idx="79">
                  <c:v>0.47574573695190903</c:v>
                </c:pt>
                <c:pt idx="80">
                  <c:v>0.53520960470076806</c:v>
                </c:pt>
                <c:pt idx="81">
                  <c:v>0.52985476624305039</c:v>
                </c:pt>
                <c:pt idx="82">
                  <c:v>0.4899862729988495</c:v>
                </c:pt>
                <c:pt idx="83">
                  <c:v>0.51651412170055233</c:v>
                </c:pt>
                <c:pt idx="84">
                  <c:v>0.49651622112282129</c:v>
                </c:pt>
                <c:pt idx="85">
                  <c:v>0.49713464723049122</c:v>
                </c:pt>
                <c:pt idx="86">
                  <c:v>0.49569745065436221</c:v>
                </c:pt>
                <c:pt idx="87">
                  <c:v>0.43098987649109499</c:v>
                </c:pt>
                <c:pt idx="88">
                  <c:v>0.43790401904549708</c:v>
                </c:pt>
                <c:pt idx="89">
                  <c:v>0.54169804582778669</c:v>
                </c:pt>
                <c:pt idx="90">
                  <c:v>0.47783507469152314</c:v>
                </c:pt>
                <c:pt idx="91">
                  <c:v>0.52959554544874465</c:v>
                </c:pt>
                <c:pt idx="92">
                  <c:v>0.54417885212327211</c:v>
                </c:pt>
                <c:pt idx="93">
                  <c:v>0.4668337026542842</c:v>
                </c:pt>
                <c:pt idx="94">
                  <c:v>0.46012076772497251</c:v>
                </c:pt>
                <c:pt idx="95">
                  <c:v>0.45738682695569971</c:v>
                </c:pt>
                <c:pt idx="96">
                  <c:v>0.50735453192696256</c:v>
                </c:pt>
                <c:pt idx="97">
                  <c:v>0.49018505469700957</c:v>
                </c:pt>
                <c:pt idx="98">
                  <c:v>0.51874917932988396</c:v>
                </c:pt>
                <c:pt idx="99">
                  <c:v>0.49701719879098027</c:v>
                </c:pt>
              </c:numCache>
            </c:numRef>
          </c:yVal>
          <c:smooth val="0"/>
        </c:ser>
        <c:dLbls>
          <c:showLegendKey val="0"/>
          <c:showVal val="0"/>
          <c:showCatName val="0"/>
          <c:showSerName val="0"/>
          <c:showPercent val="0"/>
          <c:showBubbleSize val="0"/>
        </c:dLbls>
        <c:axId val="132659016"/>
        <c:axId val="132659408"/>
      </c:scatterChart>
      <c:valAx>
        <c:axId val="132659016"/>
        <c:scaling>
          <c:orientation val="minMax"/>
        </c:scaling>
        <c:delete val="0"/>
        <c:axPos val="b"/>
        <c:title>
          <c:tx>
            <c:rich>
              <a:bodyPr/>
              <a:lstStyle/>
              <a:p>
                <a:pPr>
                  <a:defRPr sz="1200" b="1" i="0" u="none" strike="noStrike" baseline="0">
                    <a:solidFill>
                      <a:srgbClr val="000000"/>
                    </a:solidFill>
                    <a:latin typeface="Arial"/>
                    <a:ea typeface="Arial"/>
                    <a:cs typeface="Arial"/>
                  </a:defRPr>
                </a:pPr>
                <a:r>
                  <a:rPr lang="en-US"/>
                  <a:t>n</a:t>
                </a:r>
              </a:p>
            </c:rich>
          </c:tx>
          <c:layout>
            <c:manualLayout>
              <c:xMode val="edge"/>
              <c:yMode val="edge"/>
              <c:x val="0.3893945756780402"/>
              <c:y val="0.94258523904607616"/>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1100" b="0" i="0" u="none" strike="noStrike" baseline="0">
                <a:solidFill>
                  <a:srgbClr val="000000"/>
                </a:solidFill>
                <a:latin typeface="Arial"/>
                <a:ea typeface="Arial"/>
                <a:cs typeface="Arial"/>
              </a:defRPr>
            </a:pPr>
            <a:endParaRPr lang="en-US"/>
          </a:p>
        </c:txPr>
        <c:crossAx val="132659408"/>
        <c:crossesAt val="0.3"/>
        <c:crossBetween val="midCat"/>
      </c:valAx>
      <c:valAx>
        <c:axId val="132659408"/>
        <c:scaling>
          <c:orientation val="minMax"/>
          <c:min val="0.3"/>
        </c:scaling>
        <c:delete val="0"/>
        <c:axPos val="l"/>
        <c:majorGridlines>
          <c:spPr>
            <a:ln w="3175">
              <a:solidFill>
                <a:srgbClr val="000000"/>
              </a:solidFill>
              <a:prstDash val="solid"/>
            </a:ln>
          </c:spPr>
        </c:majorGridlines>
        <c:title>
          <c:tx>
            <c:rich>
              <a:bodyPr/>
              <a:lstStyle/>
              <a:p>
                <a:pPr>
                  <a:defRPr sz="1100" b="1" i="0" u="none" strike="noStrike" baseline="0">
                    <a:solidFill>
                      <a:srgbClr val="000000"/>
                    </a:solidFill>
                    <a:latin typeface="Arial"/>
                    <a:ea typeface="Arial"/>
                    <a:cs typeface="Arial"/>
                  </a:defRPr>
                </a:pPr>
                <a:r>
                  <a:rPr lang="en-US"/>
                  <a:t>average of n numbers</a:t>
                </a:r>
              </a:p>
            </c:rich>
          </c:tx>
          <c:layout>
            <c:manualLayout>
              <c:xMode val="edge"/>
              <c:yMode val="edge"/>
              <c:x val="2.4242424242424242E-2"/>
              <c:y val="0.37958599672648574"/>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1100" b="0" i="0" u="none" strike="noStrike" baseline="0">
                <a:solidFill>
                  <a:srgbClr val="000000"/>
                </a:solidFill>
                <a:latin typeface="Arial"/>
                <a:ea typeface="Arial"/>
                <a:cs typeface="Arial"/>
              </a:defRPr>
            </a:pPr>
            <a:endParaRPr lang="en-US"/>
          </a:p>
        </c:txPr>
        <c:crossAx val="132659016"/>
        <c:crosses val="autoZero"/>
        <c:crossBetween val="midCat"/>
        <c:majorUnit val="0.05"/>
      </c:valAx>
      <c:spPr>
        <a:noFill/>
        <a:ln w="12700">
          <a:solidFill>
            <a:srgbClr val="808080"/>
          </a:solidFill>
          <a:prstDash val="solid"/>
        </a:ln>
      </c:spPr>
    </c:plotArea>
    <c:legend>
      <c:legendPos val="r"/>
      <c:layout>
        <c:manualLayout>
          <c:xMode val="edge"/>
          <c:yMode val="edge"/>
          <c:x val="0.80303141652747956"/>
          <c:y val="0.42105330135168506"/>
          <c:w val="0.18636395450568677"/>
          <c:h val="0.11642759966009031"/>
        </c:manualLayout>
      </c:layout>
      <c:overlay val="0"/>
      <c:spPr>
        <a:solidFill>
          <a:srgbClr val="FFFFFF"/>
        </a:solidFill>
        <a:ln w="3175">
          <a:solidFill>
            <a:srgbClr val="000000"/>
          </a:solidFill>
          <a:prstDash val="solid"/>
        </a:ln>
      </c:spPr>
      <c:txPr>
        <a:bodyPr/>
        <a:lstStyle/>
        <a:p>
          <a:pPr>
            <a:defRPr sz="1010" b="0"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FFFFFF"/>
    </a:solidFill>
    <a:ln w="3175">
      <a:solidFill>
        <a:srgbClr val="000000"/>
      </a:solidFill>
      <a:prstDash val="solid"/>
    </a:ln>
  </c:spPr>
  <c:txPr>
    <a:bodyPr/>
    <a:lstStyle/>
    <a:p>
      <a:pPr>
        <a:defRPr sz="825"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Arial"/>
                <a:ea typeface="Arial"/>
                <a:cs typeface="Arial"/>
              </a:defRPr>
            </a:pPr>
            <a:r>
              <a:rPr lang="en-US" sz="1200" b="1" i="0" u="none" strike="noStrike" baseline="0">
                <a:solidFill>
                  <a:srgbClr val="000000"/>
                </a:solidFill>
                <a:latin typeface="Arial"/>
                <a:cs typeface="Arial"/>
              </a:rPr>
              <a:t>The Standard Normal distribution</a:t>
            </a:r>
          </a:p>
          <a:p>
            <a:pPr>
              <a:defRPr sz="1000" b="0" i="0" u="none" strike="noStrike" baseline="0">
                <a:solidFill>
                  <a:srgbClr val="000000"/>
                </a:solidFill>
                <a:latin typeface="Arial"/>
                <a:ea typeface="Arial"/>
                <a:cs typeface="Arial"/>
              </a:defRPr>
            </a:pPr>
            <a:r>
              <a:rPr lang="en-US" sz="1200" b="1" i="0" u="none" strike="noStrike" baseline="0">
                <a:solidFill>
                  <a:srgbClr val="000000"/>
                </a:solidFill>
                <a:latin typeface="Arial"/>
                <a:cs typeface="Arial"/>
              </a:rPr>
              <a:t>Plus T-distributions by df</a:t>
            </a:r>
          </a:p>
        </c:rich>
      </c:tx>
      <c:layout>
        <c:manualLayout>
          <c:xMode val="edge"/>
          <c:yMode val="edge"/>
          <c:x val="0.24056654139823433"/>
          <c:y val="2.7491359150804615E-2"/>
        </c:manualLayout>
      </c:layout>
      <c:overlay val="0"/>
      <c:spPr>
        <a:noFill/>
        <a:ln w="25400">
          <a:noFill/>
        </a:ln>
      </c:spPr>
    </c:title>
    <c:autoTitleDeleted val="0"/>
    <c:plotArea>
      <c:layout>
        <c:manualLayout>
          <c:layoutTarget val="inner"/>
          <c:xMode val="edge"/>
          <c:yMode val="edge"/>
          <c:x val="6.6037735849056603E-2"/>
          <c:y val="0.13172984820196446"/>
          <c:w val="0.75314581052508744"/>
          <c:h val="0.74742393454671152"/>
        </c:manualLayout>
      </c:layout>
      <c:scatterChart>
        <c:scatterStyle val="smoothMarker"/>
        <c:varyColors val="0"/>
        <c:ser>
          <c:idx val="0"/>
          <c:order val="0"/>
          <c:tx>
            <c:v>Normal</c:v>
          </c:tx>
          <c:spPr>
            <a:ln w="50800">
              <a:solidFill>
                <a:srgbClr val="000080"/>
              </a:solidFill>
              <a:prstDash val="sysDot"/>
            </a:ln>
          </c:spPr>
          <c:marker>
            <c:symbol val="diamond"/>
            <c:size val="5"/>
            <c:spPr>
              <a:solidFill>
                <a:srgbClr val="000080"/>
              </a:solidFill>
              <a:ln>
                <a:solidFill>
                  <a:srgbClr val="000080"/>
                </a:solidFill>
                <a:prstDash val="solid"/>
              </a:ln>
            </c:spPr>
          </c:marker>
          <c:xVal>
            <c:numRef>
              <c:f>'Normal and T distributions'!$A$22:$A$142</c:f>
              <c:numCache>
                <c:formatCode>General</c:formatCode>
                <c:ptCount val="121"/>
                <c:pt idx="0">
                  <c:v>-5.9999999999999929</c:v>
                </c:pt>
                <c:pt idx="1">
                  <c:v>-5.8999999999999932</c:v>
                </c:pt>
                <c:pt idx="2">
                  <c:v>-5.7999999999999936</c:v>
                </c:pt>
                <c:pt idx="3">
                  <c:v>-5.699999999999994</c:v>
                </c:pt>
                <c:pt idx="4">
                  <c:v>-5.5999999999999943</c:v>
                </c:pt>
                <c:pt idx="5">
                  <c:v>-5.4999999999999947</c:v>
                </c:pt>
                <c:pt idx="6">
                  <c:v>-5.399999999999995</c:v>
                </c:pt>
                <c:pt idx="7">
                  <c:v>-5.2999999999999954</c:v>
                </c:pt>
                <c:pt idx="8">
                  <c:v>-5.1999999999999957</c:v>
                </c:pt>
                <c:pt idx="9">
                  <c:v>-5.0999999999999961</c:v>
                </c:pt>
                <c:pt idx="10">
                  <c:v>-4.9999999999999964</c:v>
                </c:pt>
                <c:pt idx="11">
                  <c:v>-4.8999999999999968</c:v>
                </c:pt>
                <c:pt idx="12">
                  <c:v>-4.7999999999999972</c:v>
                </c:pt>
                <c:pt idx="13">
                  <c:v>-4.6999999999999975</c:v>
                </c:pt>
                <c:pt idx="14">
                  <c:v>-4.5999999999999979</c:v>
                </c:pt>
                <c:pt idx="15">
                  <c:v>-4.4999999999999982</c:v>
                </c:pt>
                <c:pt idx="16">
                  <c:v>-4.3999999999999986</c:v>
                </c:pt>
                <c:pt idx="17">
                  <c:v>-4.2999999999999989</c:v>
                </c:pt>
                <c:pt idx="18">
                  <c:v>-4.1999999999999993</c:v>
                </c:pt>
                <c:pt idx="19">
                  <c:v>-4.0999999999999996</c:v>
                </c:pt>
                <c:pt idx="20">
                  <c:v>-4</c:v>
                </c:pt>
                <c:pt idx="21">
                  <c:v>-3.9</c:v>
                </c:pt>
                <c:pt idx="22">
                  <c:v>-3.8</c:v>
                </c:pt>
                <c:pt idx="23">
                  <c:v>-3.6999999999999997</c:v>
                </c:pt>
                <c:pt idx="24">
                  <c:v>-3.5999999999999996</c:v>
                </c:pt>
                <c:pt idx="25">
                  <c:v>-3.4999999999999996</c:v>
                </c:pt>
                <c:pt idx="26">
                  <c:v>-3.3999999999999995</c:v>
                </c:pt>
                <c:pt idx="27">
                  <c:v>-3.2999999999999994</c:v>
                </c:pt>
                <c:pt idx="28">
                  <c:v>-3.1999999999999993</c:v>
                </c:pt>
                <c:pt idx="29">
                  <c:v>-3.0999999999999992</c:v>
                </c:pt>
                <c:pt idx="30">
                  <c:v>-2.9999999999999991</c:v>
                </c:pt>
                <c:pt idx="31">
                  <c:v>-2.899999999999999</c:v>
                </c:pt>
                <c:pt idx="32">
                  <c:v>-2.7999999999999989</c:v>
                </c:pt>
                <c:pt idx="33">
                  <c:v>-2.6999999999999988</c:v>
                </c:pt>
                <c:pt idx="34">
                  <c:v>-2.5999999999999988</c:v>
                </c:pt>
                <c:pt idx="35">
                  <c:v>-2.4999999999999987</c:v>
                </c:pt>
                <c:pt idx="36">
                  <c:v>-2.3999999999999986</c:v>
                </c:pt>
                <c:pt idx="37">
                  <c:v>-2.2999999999999985</c:v>
                </c:pt>
                <c:pt idx="38">
                  <c:v>-2.1999999999999984</c:v>
                </c:pt>
                <c:pt idx="39">
                  <c:v>-2.0999999999999983</c:v>
                </c:pt>
                <c:pt idx="40">
                  <c:v>-1.9999999999999982</c:v>
                </c:pt>
                <c:pt idx="41">
                  <c:v>-1.8999999999999981</c:v>
                </c:pt>
                <c:pt idx="42">
                  <c:v>-1.799999999999998</c:v>
                </c:pt>
                <c:pt idx="43">
                  <c:v>-1.699999999999998</c:v>
                </c:pt>
                <c:pt idx="44">
                  <c:v>-1.5999999999999979</c:v>
                </c:pt>
                <c:pt idx="45">
                  <c:v>-1.4999999999999978</c:v>
                </c:pt>
                <c:pt idx="46">
                  <c:v>-1.3999999999999977</c:v>
                </c:pt>
                <c:pt idx="47">
                  <c:v>-1.2999999999999976</c:v>
                </c:pt>
                <c:pt idx="48">
                  <c:v>-1.1999999999999975</c:v>
                </c:pt>
                <c:pt idx="49">
                  <c:v>-1.0999999999999974</c:v>
                </c:pt>
                <c:pt idx="50">
                  <c:v>-0.99999999999999745</c:v>
                </c:pt>
                <c:pt idx="51">
                  <c:v>-0.89999999999999747</c:v>
                </c:pt>
                <c:pt idx="52">
                  <c:v>-0.79999999999999749</c:v>
                </c:pt>
                <c:pt idx="53">
                  <c:v>-0.69999999999999751</c:v>
                </c:pt>
                <c:pt idx="54">
                  <c:v>-0.59999999999999754</c:v>
                </c:pt>
                <c:pt idx="55">
                  <c:v>-0.49999999999999756</c:v>
                </c:pt>
                <c:pt idx="56">
                  <c:v>-0.39999999999999758</c:v>
                </c:pt>
                <c:pt idx="57">
                  <c:v>-0.2999999999999976</c:v>
                </c:pt>
                <c:pt idx="58">
                  <c:v>-0.1999999999999976</c:v>
                </c:pt>
                <c:pt idx="59">
                  <c:v>-9.9999999999997591E-2</c:v>
                </c:pt>
                <c:pt idx="60">
                  <c:v>0</c:v>
                </c:pt>
                <c:pt idx="61">
                  <c:v>0.1</c:v>
                </c:pt>
                <c:pt idx="62">
                  <c:v>0.2</c:v>
                </c:pt>
                <c:pt idx="63">
                  <c:v>0.30000000000000004</c:v>
                </c:pt>
                <c:pt idx="64">
                  <c:v>0.4</c:v>
                </c:pt>
                <c:pt idx="65">
                  <c:v>0.5</c:v>
                </c:pt>
                <c:pt idx="66">
                  <c:v>0.6</c:v>
                </c:pt>
                <c:pt idx="67">
                  <c:v>0.7</c:v>
                </c:pt>
                <c:pt idx="68">
                  <c:v>0.79999999999999993</c:v>
                </c:pt>
                <c:pt idx="69">
                  <c:v>0.89999999999999991</c:v>
                </c:pt>
                <c:pt idx="70">
                  <c:v>0.99999999999999989</c:v>
                </c:pt>
                <c:pt idx="71">
                  <c:v>1.0999999999999999</c:v>
                </c:pt>
                <c:pt idx="72">
                  <c:v>1.2</c:v>
                </c:pt>
                <c:pt idx="73">
                  <c:v>1.3</c:v>
                </c:pt>
                <c:pt idx="74">
                  <c:v>1.4000000000000001</c:v>
                </c:pt>
                <c:pt idx="75">
                  <c:v>1.5000000000000002</c:v>
                </c:pt>
                <c:pt idx="76">
                  <c:v>1.6000000000000003</c:v>
                </c:pt>
                <c:pt idx="77">
                  <c:v>1.7000000000000004</c:v>
                </c:pt>
                <c:pt idx="78">
                  <c:v>1.8000000000000005</c:v>
                </c:pt>
                <c:pt idx="79">
                  <c:v>1.9000000000000006</c:v>
                </c:pt>
                <c:pt idx="80">
                  <c:v>2.0000000000000004</c:v>
                </c:pt>
                <c:pt idx="81">
                  <c:v>2.1000000000000005</c:v>
                </c:pt>
                <c:pt idx="82">
                  <c:v>2.2000000000000006</c:v>
                </c:pt>
                <c:pt idx="83">
                  <c:v>2.3000000000000007</c:v>
                </c:pt>
                <c:pt idx="84">
                  <c:v>2.4000000000000008</c:v>
                </c:pt>
                <c:pt idx="85">
                  <c:v>2.5000000000000009</c:v>
                </c:pt>
                <c:pt idx="86">
                  <c:v>2.600000000000001</c:v>
                </c:pt>
                <c:pt idx="87">
                  <c:v>2.7000000000000011</c:v>
                </c:pt>
                <c:pt idx="88">
                  <c:v>2.8000000000000012</c:v>
                </c:pt>
                <c:pt idx="89">
                  <c:v>2.9000000000000012</c:v>
                </c:pt>
                <c:pt idx="90">
                  <c:v>3.0000000000000013</c:v>
                </c:pt>
                <c:pt idx="91">
                  <c:v>3.1000000000000014</c:v>
                </c:pt>
                <c:pt idx="92">
                  <c:v>3.2000000000000015</c:v>
                </c:pt>
                <c:pt idx="93">
                  <c:v>3.3000000000000016</c:v>
                </c:pt>
                <c:pt idx="94">
                  <c:v>3.4000000000000017</c:v>
                </c:pt>
                <c:pt idx="95">
                  <c:v>3.5000000000000018</c:v>
                </c:pt>
                <c:pt idx="96">
                  <c:v>3.6000000000000019</c:v>
                </c:pt>
                <c:pt idx="97">
                  <c:v>3.700000000000002</c:v>
                </c:pt>
                <c:pt idx="98">
                  <c:v>3.800000000000002</c:v>
                </c:pt>
                <c:pt idx="99">
                  <c:v>3.9000000000000021</c:v>
                </c:pt>
                <c:pt idx="100">
                  <c:v>4.0000000000000018</c:v>
                </c:pt>
                <c:pt idx="101">
                  <c:v>4.1000000000000014</c:v>
                </c:pt>
                <c:pt idx="102">
                  <c:v>4.2000000000000011</c:v>
                </c:pt>
                <c:pt idx="103">
                  <c:v>4.3000000000000007</c:v>
                </c:pt>
                <c:pt idx="104">
                  <c:v>4.4000000000000004</c:v>
                </c:pt>
                <c:pt idx="105">
                  <c:v>4.5</c:v>
                </c:pt>
                <c:pt idx="106">
                  <c:v>4.5999999999999996</c:v>
                </c:pt>
                <c:pt idx="107">
                  <c:v>4.6999999999999993</c:v>
                </c:pt>
                <c:pt idx="108">
                  <c:v>4.7999999999999989</c:v>
                </c:pt>
                <c:pt idx="109">
                  <c:v>4.8999999999999986</c:v>
                </c:pt>
                <c:pt idx="110">
                  <c:v>4.9999999999999982</c:v>
                </c:pt>
                <c:pt idx="111">
                  <c:v>5.0999999999999979</c:v>
                </c:pt>
                <c:pt idx="112">
                  <c:v>5.1999999999999975</c:v>
                </c:pt>
                <c:pt idx="113">
                  <c:v>5.2999999999999972</c:v>
                </c:pt>
                <c:pt idx="114">
                  <c:v>5.3999999999999968</c:v>
                </c:pt>
                <c:pt idx="115">
                  <c:v>5.4999999999999964</c:v>
                </c:pt>
                <c:pt idx="116">
                  <c:v>5.5999999999999961</c:v>
                </c:pt>
                <c:pt idx="117">
                  <c:v>5.6999999999999957</c:v>
                </c:pt>
                <c:pt idx="118">
                  <c:v>5.7999999999999954</c:v>
                </c:pt>
                <c:pt idx="119">
                  <c:v>5.899999999999995</c:v>
                </c:pt>
                <c:pt idx="120">
                  <c:v>5.9999999999999947</c:v>
                </c:pt>
              </c:numCache>
            </c:numRef>
          </c:xVal>
          <c:yVal>
            <c:numRef>
              <c:f>'Normal and T distributions'!$E$22:$E$142</c:f>
              <c:numCache>
                <c:formatCode>General</c:formatCode>
                <c:ptCount val="121"/>
                <c:pt idx="0">
                  <c:v>6.0758829016452383E-9</c:v>
                </c:pt>
                <c:pt idx="1">
                  <c:v>1.1015763718637112E-8</c:v>
                </c:pt>
                <c:pt idx="2">
                  <c:v>1.9773196574892627E-8</c:v>
                </c:pt>
                <c:pt idx="3">
                  <c:v>3.5139551247913648E-8</c:v>
                </c:pt>
                <c:pt idx="4">
                  <c:v>6.1826205528981118E-8</c:v>
                </c:pt>
                <c:pt idx="5">
                  <c:v>1.0769760134399732E-7</c:v>
                </c:pt>
                <c:pt idx="6">
                  <c:v>1.857361860396931E-7</c:v>
                </c:pt>
                <c:pt idx="7">
                  <c:v>3.171349243764747E-7</c:v>
                </c:pt>
                <c:pt idx="8">
                  <c:v>5.3610353904224393E-7</c:v>
                </c:pt>
                <c:pt idx="9">
                  <c:v>8.9724352389101341E-7</c:v>
                </c:pt>
                <c:pt idx="10">
                  <c:v>1.4867195274146744E-6</c:v>
                </c:pt>
                <c:pt idx="11">
                  <c:v>2.4389607666954878E-6</c:v>
                </c:pt>
                <c:pt idx="12">
                  <c:v>3.9612991248183637E-6</c:v>
                </c:pt>
                <c:pt idx="13">
                  <c:v>6.3698252331959322E-6</c:v>
                </c:pt>
                <c:pt idx="14">
                  <c:v>1.0140852151978993E-5</c:v>
                </c:pt>
                <c:pt idx="15">
                  <c:v>1.5983741243232202E-5</c:v>
                </c:pt>
                <c:pt idx="16">
                  <c:v>2.4942471502790058E-5</c:v>
                </c:pt>
                <c:pt idx="17">
                  <c:v>3.8535197070757062E-5</c:v>
                </c:pt>
                <c:pt idx="18">
                  <c:v>5.8943068259270226E-5</c:v>
                </c:pt>
                <c:pt idx="19">
                  <c:v>8.9261657938452782E-5</c:v>
                </c:pt>
                <c:pt idx="20">
                  <c:v>1.3383022690633412E-4</c:v>
                </c:pt>
                <c:pt idx="21">
                  <c:v>1.9865547308712121E-4</c:v>
                </c:pt>
                <c:pt idx="22">
                  <c:v>2.919469282814991E-4</c:v>
                </c:pt>
                <c:pt idx="23">
                  <c:v>4.247802741737373E-4</c:v>
                </c:pt>
                <c:pt idx="24">
                  <c:v>6.1190193533273377E-4</c:v>
                </c:pt>
                <c:pt idx="25">
                  <c:v>8.7268270248894262E-4</c:v>
                </c:pt>
                <c:pt idx="26">
                  <c:v>1.2322191789827174E-3</c:v>
                </c:pt>
                <c:pt idx="27">
                  <c:v>1.7225689537456134E-3</c:v>
                </c:pt>
                <c:pt idx="28">
                  <c:v>2.3840882217989285E-3</c:v>
                </c:pt>
                <c:pt idx="29">
                  <c:v>3.2668190840628901E-3</c:v>
                </c:pt>
                <c:pt idx="30">
                  <c:v>4.4318484497376104E-3</c:v>
                </c:pt>
                <c:pt idx="31">
                  <c:v>5.9525324705454975E-3</c:v>
                </c:pt>
                <c:pt idx="32">
                  <c:v>7.9154516504915118E-3</c:v>
                </c:pt>
                <c:pt idx="33">
                  <c:v>1.0420934903303619E-2</c:v>
                </c:pt>
                <c:pt idx="34">
                  <c:v>1.3582969349535899E-2</c:v>
                </c:pt>
                <c:pt idx="35">
                  <c:v>1.7528300643068886E-2</c:v>
                </c:pt>
                <c:pt idx="36">
                  <c:v>2.2394530485847719E-2</c:v>
                </c:pt>
                <c:pt idx="37">
                  <c:v>2.8327037983204861E-2</c:v>
                </c:pt>
                <c:pt idx="38">
                  <c:v>3.5474593148797223E-2</c:v>
                </c:pt>
                <c:pt idx="39">
                  <c:v>4.3983596355566978E-2</c:v>
                </c:pt>
                <c:pt idx="40">
                  <c:v>5.3990966973681546E-2</c:v>
                </c:pt>
                <c:pt idx="41">
                  <c:v>6.5615815334319386E-2</c:v>
                </c:pt>
                <c:pt idx="42">
                  <c:v>7.8950158974266674E-2</c:v>
                </c:pt>
                <c:pt idx="43">
                  <c:v>9.4049078179039403E-2</c:v>
                </c:pt>
                <c:pt idx="44">
                  <c:v>0.11092083562550864</c:v>
                </c:pt>
                <c:pt idx="45">
                  <c:v>0.12951759677055816</c:v>
                </c:pt>
                <c:pt idx="46">
                  <c:v>0.14972746691278294</c:v>
                </c:pt>
                <c:pt idx="47">
                  <c:v>0.17136859350942441</c:v>
                </c:pt>
                <c:pt idx="48">
                  <c:v>0.19418605663944202</c:v>
                </c:pt>
                <c:pt idx="49">
                  <c:v>0.21785217889062991</c:v>
                </c:pt>
                <c:pt idx="50">
                  <c:v>0.24197072658293176</c:v>
                </c:pt>
                <c:pt idx="51">
                  <c:v>0.26608525216821793</c:v>
                </c:pt>
                <c:pt idx="52">
                  <c:v>0.2896915552322859</c:v>
                </c:pt>
                <c:pt idx="53">
                  <c:v>0.31225393603000073</c:v>
                </c:pt>
                <c:pt idx="54">
                  <c:v>0.33322460573389956</c:v>
                </c:pt>
                <c:pt idx="55">
                  <c:v>0.35206532976709343</c:v>
                </c:pt>
                <c:pt idx="56">
                  <c:v>0.36827014344432935</c:v>
                </c:pt>
                <c:pt idx="57">
                  <c:v>0.38138781871341176</c:v>
                </c:pt>
                <c:pt idx="58">
                  <c:v>0.39104269731069069</c:v>
                </c:pt>
                <c:pt idx="59">
                  <c:v>0.39695255086265208</c:v>
                </c:pt>
                <c:pt idx="60">
                  <c:v>0.39894228380404351</c:v>
                </c:pt>
                <c:pt idx="61">
                  <c:v>0.39695255086265202</c:v>
                </c:pt>
                <c:pt idx="62">
                  <c:v>0.39104269731069047</c:v>
                </c:pt>
                <c:pt idx="63">
                  <c:v>0.38138781871341143</c:v>
                </c:pt>
                <c:pt idx="64">
                  <c:v>0.36827014344432896</c:v>
                </c:pt>
                <c:pt idx="65">
                  <c:v>0.35206532976709304</c:v>
                </c:pt>
                <c:pt idx="66">
                  <c:v>0.33322460573389912</c:v>
                </c:pt>
                <c:pt idx="67">
                  <c:v>0.31225393603000018</c:v>
                </c:pt>
                <c:pt idx="68">
                  <c:v>0.28969155523228535</c:v>
                </c:pt>
                <c:pt idx="69">
                  <c:v>0.26608525216821738</c:v>
                </c:pt>
                <c:pt idx="70">
                  <c:v>0.24197072658293117</c:v>
                </c:pt>
                <c:pt idx="71">
                  <c:v>0.21785217889062933</c:v>
                </c:pt>
                <c:pt idx="72">
                  <c:v>0.19418605663944144</c:v>
                </c:pt>
                <c:pt idx="73">
                  <c:v>0.17136859350942385</c:v>
                </c:pt>
                <c:pt idx="74">
                  <c:v>0.14972746691278244</c:v>
                </c:pt>
                <c:pt idx="75">
                  <c:v>0.12951759677055766</c:v>
                </c:pt>
                <c:pt idx="76">
                  <c:v>0.11092083562550825</c:v>
                </c:pt>
                <c:pt idx="77">
                  <c:v>9.4049078179039E-2</c:v>
                </c:pt>
                <c:pt idx="78">
                  <c:v>7.8950158974266341E-2</c:v>
                </c:pt>
                <c:pt idx="79">
                  <c:v>6.5615815334319094E-2</c:v>
                </c:pt>
                <c:pt idx="80">
                  <c:v>5.3990966973681304E-2</c:v>
                </c:pt>
                <c:pt idx="81">
                  <c:v>4.3983596355566784E-2</c:v>
                </c:pt>
                <c:pt idx="82">
                  <c:v>3.547459314879705E-2</c:v>
                </c:pt>
                <c:pt idx="83">
                  <c:v>2.8327037983204705E-2</c:v>
                </c:pt>
                <c:pt idx="84">
                  <c:v>2.2394530485847601E-2</c:v>
                </c:pt>
                <c:pt idx="85">
                  <c:v>1.7528300643068786E-2</c:v>
                </c:pt>
                <c:pt idx="86">
                  <c:v>1.3582969349535821E-2</c:v>
                </c:pt>
                <c:pt idx="87">
                  <c:v>1.0420934903303558E-2</c:v>
                </c:pt>
                <c:pt idx="88">
                  <c:v>7.9154516504914632E-3</c:v>
                </c:pt>
                <c:pt idx="89">
                  <c:v>5.9525324705454602E-3</c:v>
                </c:pt>
                <c:pt idx="90">
                  <c:v>4.4318484497375826E-3</c:v>
                </c:pt>
                <c:pt idx="91">
                  <c:v>3.2668190840628697E-3</c:v>
                </c:pt>
                <c:pt idx="92">
                  <c:v>2.3840882217989116E-3</c:v>
                </c:pt>
                <c:pt idx="93">
                  <c:v>1.7225689537455995E-3</c:v>
                </c:pt>
                <c:pt idx="94">
                  <c:v>1.2322191789827085E-3</c:v>
                </c:pt>
                <c:pt idx="95">
                  <c:v>8.7268270248893568E-4</c:v>
                </c:pt>
                <c:pt idx="96">
                  <c:v>6.1190193533272889E-4</c:v>
                </c:pt>
                <c:pt idx="97">
                  <c:v>4.2478027417373388E-4</c:v>
                </c:pt>
                <c:pt idx="98">
                  <c:v>2.9194692828149677E-4</c:v>
                </c:pt>
                <c:pt idx="99">
                  <c:v>1.9865547308711945E-4</c:v>
                </c:pt>
                <c:pt idx="100">
                  <c:v>1.3383022690633317E-4</c:v>
                </c:pt>
                <c:pt idx="101">
                  <c:v>8.9261657938452158E-5</c:v>
                </c:pt>
                <c:pt idx="102">
                  <c:v>5.8943068259269813E-5</c:v>
                </c:pt>
                <c:pt idx="103">
                  <c:v>3.8535197070756791E-5</c:v>
                </c:pt>
                <c:pt idx="104">
                  <c:v>2.4942471502789878E-5</c:v>
                </c:pt>
                <c:pt idx="105">
                  <c:v>1.598374124323209E-5</c:v>
                </c:pt>
                <c:pt idx="106">
                  <c:v>1.0140852151978902E-5</c:v>
                </c:pt>
                <c:pt idx="107">
                  <c:v>6.3698252331958746E-6</c:v>
                </c:pt>
                <c:pt idx="108">
                  <c:v>3.9612991248183349E-6</c:v>
                </c:pt>
                <c:pt idx="109">
                  <c:v>2.4389607666954662E-6</c:v>
                </c:pt>
                <c:pt idx="110">
                  <c:v>1.4867195274146613E-6</c:v>
                </c:pt>
                <c:pt idx="111">
                  <c:v>8.9724352389100547E-7</c:v>
                </c:pt>
                <c:pt idx="112">
                  <c:v>5.3610353904223917E-7</c:v>
                </c:pt>
                <c:pt idx="113">
                  <c:v>3.1713492437647131E-7</c:v>
                </c:pt>
                <c:pt idx="114">
                  <c:v>1.8573618603969146E-7</c:v>
                </c:pt>
                <c:pt idx="115">
                  <c:v>1.0769760134399637E-7</c:v>
                </c:pt>
                <c:pt idx="116">
                  <c:v>6.1826205528980443E-8</c:v>
                </c:pt>
                <c:pt idx="117">
                  <c:v>3.5139551247913271E-8</c:v>
                </c:pt>
                <c:pt idx="118">
                  <c:v>1.9773196574892419E-8</c:v>
                </c:pt>
                <c:pt idx="119">
                  <c:v>1.1015763718636995E-8</c:v>
                </c:pt>
                <c:pt idx="120">
                  <c:v>6.0758829016451737E-9</c:v>
                </c:pt>
              </c:numCache>
            </c:numRef>
          </c:yVal>
          <c:smooth val="1"/>
        </c:ser>
        <c:ser>
          <c:idx val="3"/>
          <c:order val="1"/>
          <c:tx>
            <c:v>T-dist, 100df</c:v>
          </c:tx>
          <c:spPr>
            <a:ln w="15875">
              <a:solidFill>
                <a:srgbClr val="FF0000"/>
              </a:solidFill>
            </a:ln>
          </c:spPr>
          <c:marker>
            <c:symbol val="none"/>
          </c:marker>
          <c:xVal>
            <c:numRef>
              <c:f>'Normal and T distributions'!$A$22:$A$142</c:f>
              <c:numCache>
                <c:formatCode>General</c:formatCode>
                <c:ptCount val="121"/>
                <c:pt idx="0">
                  <c:v>-5.9999999999999929</c:v>
                </c:pt>
                <c:pt idx="1">
                  <c:v>-5.8999999999999932</c:v>
                </c:pt>
                <c:pt idx="2">
                  <c:v>-5.7999999999999936</c:v>
                </c:pt>
                <c:pt idx="3">
                  <c:v>-5.699999999999994</c:v>
                </c:pt>
                <c:pt idx="4">
                  <c:v>-5.5999999999999943</c:v>
                </c:pt>
                <c:pt idx="5">
                  <c:v>-5.4999999999999947</c:v>
                </c:pt>
                <c:pt idx="6">
                  <c:v>-5.399999999999995</c:v>
                </c:pt>
                <c:pt idx="7">
                  <c:v>-5.2999999999999954</c:v>
                </c:pt>
                <c:pt idx="8">
                  <c:v>-5.1999999999999957</c:v>
                </c:pt>
                <c:pt idx="9">
                  <c:v>-5.0999999999999961</c:v>
                </c:pt>
                <c:pt idx="10">
                  <c:v>-4.9999999999999964</c:v>
                </c:pt>
                <c:pt idx="11">
                  <c:v>-4.8999999999999968</c:v>
                </c:pt>
                <c:pt idx="12">
                  <c:v>-4.7999999999999972</c:v>
                </c:pt>
                <c:pt idx="13">
                  <c:v>-4.6999999999999975</c:v>
                </c:pt>
                <c:pt idx="14">
                  <c:v>-4.5999999999999979</c:v>
                </c:pt>
                <c:pt idx="15">
                  <c:v>-4.4999999999999982</c:v>
                </c:pt>
                <c:pt idx="16">
                  <c:v>-4.3999999999999986</c:v>
                </c:pt>
                <c:pt idx="17">
                  <c:v>-4.2999999999999989</c:v>
                </c:pt>
                <c:pt idx="18">
                  <c:v>-4.1999999999999993</c:v>
                </c:pt>
                <c:pt idx="19">
                  <c:v>-4.0999999999999996</c:v>
                </c:pt>
                <c:pt idx="20">
                  <c:v>-4</c:v>
                </c:pt>
                <c:pt idx="21">
                  <c:v>-3.9</c:v>
                </c:pt>
                <c:pt idx="22">
                  <c:v>-3.8</c:v>
                </c:pt>
                <c:pt idx="23">
                  <c:v>-3.6999999999999997</c:v>
                </c:pt>
                <c:pt idx="24">
                  <c:v>-3.5999999999999996</c:v>
                </c:pt>
                <c:pt idx="25">
                  <c:v>-3.4999999999999996</c:v>
                </c:pt>
                <c:pt idx="26">
                  <c:v>-3.3999999999999995</c:v>
                </c:pt>
                <c:pt idx="27">
                  <c:v>-3.2999999999999994</c:v>
                </c:pt>
                <c:pt idx="28">
                  <c:v>-3.1999999999999993</c:v>
                </c:pt>
                <c:pt idx="29">
                  <c:v>-3.0999999999999992</c:v>
                </c:pt>
                <c:pt idx="30">
                  <c:v>-2.9999999999999991</c:v>
                </c:pt>
                <c:pt idx="31">
                  <c:v>-2.899999999999999</c:v>
                </c:pt>
                <c:pt idx="32">
                  <c:v>-2.7999999999999989</c:v>
                </c:pt>
                <c:pt idx="33">
                  <c:v>-2.6999999999999988</c:v>
                </c:pt>
                <c:pt idx="34">
                  <c:v>-2.5999999999999988</c:v>
                </c:pt>
                <c:pt idx="35">
                  <c:v>-2.4999999999999987</c:v>
                </c:pt>
                <c:pt idx="36">
                  <c:v>-2.3999999999999986</c:v>
                </c:pt>
                <c:pt idx="37">
                  <c:v>-2.2999999999999985</c:v>
                </c:pt>
                <c:pt idx="38">
                  <c:v>-2.1999999999999984</c:v>
                </c:pt>
                <c:pt idx="39">
                  <c:v>-2.0999999999999983</c:v>
                </c:pt>
                <c:pt idx="40">
                  <c:v>-1.9999999999999982</c:v>
                </c:pt>
                <c:pt idx="41">
                  <c:v>-1.8999999999999981</c:v>
                </c:pt>
                <c:pt idx="42">
                  <c:v>-1.799999999999998</c:v>
                </c:pt>
                <c:pt idx="43">
                  <c:v>-1.699999999999998</c:v>
                </c:pt>
                <c:pt idx="44">
                  <c:v>-1.5999999999999979</c:v>
                </c:pt>
                <c:pt idx="45">
                  <c:v>-1.4999999999999978</c:v>
                </c:pt>
                <c:pt idx="46">
                  <c:v>-1.3999999999999977</c:v>
                </c:pt>
                <c:pt idx="47">
                  <c:v>-1.2999999999999976</c:v>
                </c:pt>
                <c:pt idx="48">
                  <c:v>-1.1999999999999975</c:v>
                </c:pt>
                <c:pt idx="49">
                  <c:v>-1.0999999999999974</c:v>
                </c:pt>
                <c:pt idx="50">
                  <c:v>-0.99999999999999745</c:v>
                </c:pt>
                <c:pt idx="51">
                  <c:v>-0.89999999999999747</c:v>
                </c:pt>
                <c:pt idx="52">
                  <c:v>-0.79999999999999749</c:v>
                </c:pt>
                <c:pt idx="53">
                  <c:v>-0.69999999999999751</c:v>
                </c:pt>
                <c:pt idx="54">
                  <c:v>-0.59999999999999754</c:v>
                </c:pt>
                <c:pt idx="55">
                  <c:v>-0.49999999999999756</c:v>
                </c:pt>
                <c:pt idx="56">
                  <c:v>-0.39999999999999758</c:v>
                </c:pt>
                <c:pt idx="57">
                  <c:v>-0.2999999999999976</c:v>
                </c:pt>
                <c:pt idx="58">
                  <c:v>-0.1999999999999976</c:v>
                </c:pt>
                <c:pt idx="59">
                  <c:v>-9.9999999999997591E-2</c:v>
                </c:pt>
                <c:pt idx="60">
                  <c:v>0</c:v>
                </c:pt>
                <c:pt idx="61">
                  <c:v>0.1</c:v>
                </c:pt>
                <c:pt idx="62">
                  <c:v>0.2</c:v>
                </c:pt>
                <c:pt idx="63">
                  <c:v>0.30000000000000004</c:v>
                </c:pt>
                <c:pt idx="64">
                  <c:v>0.4</c:v>
                </c:pt>
                <c:pt idx="65">
                  <c:v>0.5</c:v>
                </c:pt>
                <c:pt idx="66">
                  <c:v>0.6</c:v>
                </c:pt>
                <c:pt idx="67">
                  <c:v>0.7</c:v>
                </c:pt>
                <c:pt idx="68">
                  <c:v>0.79999999999999993</c:v>
                </c:pt>
                <c:pt idx="69">
                  <c:v>0.89999999999999991</c:v>
                </c:pt>
                <c:pt idx="70">
                  <c:v>0.99999999999999989</c:v>
                </c:pt>
                <c:pt idx="71">
                  <c:v>1.0999999999999999</c:v>
                </c:pt>
                <c:pt idx="72">
                  <c:v>1.2</c:v>
                </c:pt>
                <c:pt idx="73">
                  <c:v>1.3</c:v>
                </c:pt>
                <c:pt idx="74">
                  <c:v>1.4000000000000001</c:v>
                </c:pt>
                <c:pt idx="75">
                  <c:v>1.5000000000000002</c:v>
                </c:pt>
                <c:pt idx="76">
                  <c:v>1.6000000000000003</c:v>
                </c:pt>
                <c:pt idx="77">
                  <c:v>1.7000000000000004</c:v>
                </c:pt>
                <c:pt idx="78">
                  <c:v>1.8000000000000005</c:v>
                </c:pt>
                <c:pt idx="79">
                  <c:v>1.9000000000000006</c:v>
                </c:pt>
                <c:pt idx="80">
                  <c:v>2.0000000000000004</c:v>
                </c:pt>
                <c:pt idx="81">
                  <c:v>2.1000000000000005</c:v>
                </c:pt>
                <c:pt idx="82">
                  <c:v>2.2000000000000006</c:v>
                </c:pt>
                <c:pt idx="83">
                  <c:v>2.3000000000000007</c:v>
                </c:pt>
                <c:pt idx="84">
                  <c:v>2.4000000000000008</c:v>
                </c:pt>
                <c:pt idx="85">
                  <c:v>2.5000000000000009</c:v>
                </c:pt>
                <c:pt idx="86">
                  <c:v>2.600000000000001</c:v>
                </c:pt>
                <c:pt idx="87">
                  <c:v>2.7000000000000011</c:v>
                </c:pt>
                <c:pt idx="88">
                  <c:v>2.8000000000000012</c:v>
                </c:pt>
                <c:pt idx="89">
                  <c:v>2.9000000000000012</c:v>
                </c:pt>
                <c:pt idx="90">
                  <c:v>3.0000000000000013</c:v>
                </c:pt>
                <c:pt idx="91">
                  <c:v>3.1000000000000014</c:v>
                </c:pt>
                <c:pt idx="92">
                  <c:v>3.2000000000000015</c:v>
                </c:pt>
                <c:pt idx="93">
                  <c:v>3.3000000000000016</c:v>
                </c:pt>
                <c:pt idx="94">
                  <c:v>3.4000000000000017</c:v>
                </c:pt>
                <c:pt idx="95">
                  <c:v>3.5000000000000018</c:v>
                </c:pt>
                <c:pt idx="96">
                  <c:v>3.6000000000000019</c:v>
                </c:pt>
                <c:pt idx="97">
                  <c:v>3.700000000000002</c:v>
                </c:pt>
                <c:pt idx="98">
                  <c:v>3.800000000000002</c:v>
                </c:pt>
                <c:pt idx="99">
                  <c:v>3.9000000000000021</c:v>
                </c:pt>
                <c:pt idx="100">
                  <c:v>4.0000000000000018</c:v>
                </c:pt>
                <c:pt idx="101">
                  <c:v>4.1000000000000014</c:v>
                </c:pt>
                <c:pt idx="102">
                  <c:v>4.2000000000000011</c:v>
                </c:pt>
                <c:pt idx="103">
                  <c:v>4.3000000000000007</c:v>
                </c:pt>
                <c:pt idx="104">
                  <c:v>4.4000000000000004</c:v>
                </c:pt>
                <c:pt idx="105">
                  <c:v>4.5</c:v>
                </c:pt>
                <c:pt idx="106">
                  <c:v>4.5999999999999996</c:v>
                </c:pt>
                <c:pt idx="107">
                  <c:v>4.6999999999999993</c:v>
                </c:pt>
                <c:pt idx="108">
                  <c:v>4.7999999999999989</c:v>
                </c:pt>
                <c:pt idx="109">
                  <c:v>4.8999999999999986</c:v>
                </c:pt>
                <c:pt idx="110">
                  <c:v>4.9999999999999982</c:v>
                </c:pt>
                <c:pt idx="111">
                  <c:v>5.0999999999999979</c:v>
                </c:pt>
                <c:pt idx="112">
                  <c:v>5.1999999999999975</c:v>
                </c:pt>
                <c:pt idx="113">
                  <c:v>5.2999999999999972</c:v>
                </c:pt>
                <c:pt idx="114">
                  <c:v>5.3999999999999968</c:v>
                </c:pt>
                <c:pt idx="115">
                  <c:v>5.4999999999999964</c:v>
                </c:pt>
                <c:pt idx="116">
                  <c:v>5.5999999999999961</c:v>
                </c:pt>
                <c:pt idx="117">
                  <c:v>5.6999999999999957</c:v>
                </c:pt>
                <c:pt idx="118">
                  <c:v>5.7999999999999954</c:v>
                </c:pt>
                <c:pt idx="119">
                  <c:v>5.899999999999995</c:v>
                </c:pt>
                <c:pt idx="120">
                  <c:v>5.9999999999999947</c:v>
                </c:pt>
              </c:numCache>
            </c:numRef>
          </c:xVal>
          <c:yVal>
            <c:numRef>
              <c:f>'Normal and T distributions'!$D$22:$D$142</c:f>
              <c:numCache>
                <c:formatCode>General</c:formatCode>
                <c:ptCount val="121"/>
                <c:pt idx="0">
                  <c:v>7.1797525245796417E-8</c:v>
                </c:pt>
                <c:pt idx="1">
                  <c:v>1.1190715595226551E-7</c:v>
                </c:pt>
                <c:pt idx="2">
                  <c:v>1.7379319443786041E-7</c:v>
                </c:pt>
                <c:pt idx="3">
                  <c:v>2.6889194524416448E-7</c:v>
                </c:pt>
                <c:pt idx="4">
                  <c:v>4.1441530772094865E-7</c:v>
                </c:pt>
                <c:pt idx="5">
                  <c:v>6.3613440257108655E-7</c:v>
                </c:pt>
                <c:pt idx="6">
                  <c:v>9.7243036649509884E-7</c:v>
                </c:pt>
                <c:pt idx="7">
                  <c:v>1.480149055301181E-6</c:v>
                </c:pt>
                <c:pt idx="8">
                  <c:v>2.2430029822749045E-6</c:v>
                </c:pt>
                <c:pt idx="9">
                  <c:v>3.3835395993923313E-6</c:v>
                </c:pt>
                <c:pt idx="10">
                  <c:v>5.0800582347273571E-6</c:v>
                </c:pt>
                <c:pt idx="11">
                  <c:v>7.590329321464379E-6</c:v>
                </c:pt>
                <c:pt idx="12">
                  <c:v>1.1284571266224164E-5</c:v>
                </c:pt>
                <c:pt idx="13">
                  <c:v>1.669089457905938E-5</c:v>
                </c:pt>
                <c:pt idx="14">
                  <c:v>2.4557349001840098E-5</c:v>
                </c:pt>
                <c:pt idx="15">
                  <c:v>3.5935819475145091E-5</c:v>
                </c:pt>
                <c:pt idx="16">
                  <c:v>5.2294309899515905E-5</c:v>
                </c:pt>
                <c:pt idx="17">
                  <c:v>7.5665607655505573E-5</c:v>
                </c:pt>
                <c:pt idx="18">
                  <c:v>1.0884188335886404E-4</c:v>
                </c:pt>
                <c:pt idx="19">
                  <c:v>1.5562635264186649E-4</c:v>
                </c:pt>
                <c:pt idx="20">
                  <c:v>2.2115455654062892E-4</c:v>
                </c:pt>
                <c:pt idx="21">
                  <c:v>3.1229888103352806E-4</c:v>
                </c:pt>
                <c:pt idx="22">
                  <c:v>4.3817032981298675E-4</c:v>
                </c:pt>
                <c:pt idx="23">
                  <c:v>6.1073089515980368E-4</c:v>
                </c:pt>
                <c:pt idx="24">
                  <c:v>8.4552766213672923E-4</c:v>
                </c:pt>
                <c:pt idx="25">
                  <c:v>1.162555483879E-3</c:v>
                </c:pt>
                <c:pt idx="26">
                  <c:v>1.5872480975634036E-3</c:v>
                </c:pt>
                <c:pt idx="27">
                  <c:v>2.151587350096604E-3</c:v>
                </c:pt>
                <c:pt idx="28">
                  <c:v>2.8953063127412013E-3</c:v>
                </c:pt>
                <c:pt idx="29">
                  <c:v>3.8671442426299299E-3</c:v>
                </c:pt>
                <c:pt idx="30">
                  <c:v>5.1260897023202657E-3</c:v>
                </c:pt>
                <c:pt idx="31">
                  <c:v>6.7425232772361857E-3</c:v>
                </c:pt>
                <c:pt idx="32">
                  <c:v>8.799144475420545E-3</c:v>
                </c:pt>
                <c:pt idx="33">
                  <c:v>1.1391540551803992E-2</c:v>
                </c:pt>
                <c:pt idx="34">
                  <c:v>1.4628230984764484E-2</c:v>
                </c:pt>
                <c:pt idx="35">
                  <c:v>1.8630003746412889E-2</c:v>
                </c:pt>
                <c:pt idx="36">
                  <c:v>2.3528352578322642E-2</c:v>
                </c:pt>
                <c:pt idx="37">
                  <c:v>2.9462832757475483E-2</c:v>
                </c:pt>
                <c:pt idx="38">
                  <c:v>3.6577180701022186E-2</c:v>
                </c:pt>
                <c:pt idx="39">
                  <c:v>4.5014093813297455E-2</c:v>
                </c:pt>
                <c:pt idx="40">
                  <c:v>5.4908643295409884E-2</c:v>
                </c:pt>
                <c:pt idx="41">
                  <c:v>6.6380393981807673E-2</c:v>
                </c:pt>
                <c:pt idx="42">
                  <c:v>7.9524428396766753E-2</c:v>
                </c:pt>
                <c:pt idx="43">
                  <c:v>9.4401610393388777E-2</c:v>
                </c:pt>
                <c:pt idx="44">
                  <c:v>0.1110285665639216</c:v>
                </c:pt>
                <c:pt idx="45">
                  <c:v>0.1293679974068308</c:v>
                </c:pt>
                <c:pt idx="46">
                  <c:v>0.14932003891901999</c:v>
                </c:pt>
                <c:pt idx="47">
                  <c:v>0.17071546184990607</c:v>
                </c:pt>
                <c:pt idx="48">
                  <c:v>0.19331150436629191</c:v>
                </c:pt>
                <c:pt idx="49">
                  <c:v>0.21679107173792628</c:v>
                </c:pt>
                <c:pt idx="50">
                  <c:v>0.24076589692854661</c:v>
                </c:pt>
                <c:pt idx="51">
                  <c:v>0.26478403938284395</c:v>
                </c:pt>
                <c:pt idx="52">
                  <c:v>0.28834181550144677</c:v>
                </c:pt>
                <c:pt idx="53">
                  <c:v>0.31089992218150347</c:v>
                </c:pt>
                <c:pt idx="54">
                  <c:v>0.33190316151245391</c:v>
                </c:pt>
                <c:pt idx="55">
                  <c:v>0.3508028333923307</c:v>
                </c:pt>
                <c:pt idx="56">
                  <c:v>0.36708056920262599</c:v>
                </c:pt>
                <c:pt idx="57">
                  <c:v>0.38027216790415708</c:v>
                </c:pt>
                <c:pt idx="58">
                  <c:v>0.38998989415392382</c:v>
                </c:pt>
                <c:pt idx="59">
                  <c:v>0.39594172444080789</c:v>
                </c:pt>
                <c:pt idx="60">
                  <c:v>0.39794618693589384</c:v>
                </c:pt>
                <c:pt idx="61">
                  <c:v>0.39594172444080772</c:v>
                </c:pt>
                <c:pt idx="62">
                  <c:v>0.3899898941539236</c:v>
                </c:pt>
                <c:pt idx="63">
                  <c:v>0.3802721679041568</c:v>
                </c:pt>
                <c:pt idx="64">
                  <c:v>0.36708056920262561</c:v>
                </c:pt>
                <c:pt idx="65">
                  <c:v>0.35080283339233032</c:v>
                </c:pt>
                <c:pt idx="66">
                  <c:v>0.33190316151245342</c:v>
                </c:pt>
                <c:pt idx="67">
                  <c:v>0.31089992218150292</c:v>
                </c:pt>
                <c:pt idx="68">
                  <c:v>0.28834181550144616</c:v>
                </c:pt>
                <c:pt idx="69">
                  <c:v>0.26478403938284339</c:v>
                </c:pt>
                <c:pt idx="70">
                  <c:v>0.240765896928546</c:v>
                </c:pt>
                <c:pt idx="71">
                  <c:v>0.21679107173792572</c:v>
                </c:pt>
                <c:pt idx="72">
                  <c:v>0.19331150436629133</c:v>
                </c:pt>
                <c:pt idx="73">
                  <c:v>0.17071546184990552</c:v>
                </c:pt>
                <c:pt idx="74">
                  <c:v>0.14932003891901943</c:v>
                </c:pt>
                <c:pt idx="75">
                  <c:v>0.1293679974068303</c:v>
                </c:pt>
                <c:pt idx="76">
                  <c:v>0.11102856656392117</c:v>
                </c:pt>
                <c:pt idx="77">
                  <c:v>9.4401610393388402E-2</c:v>
                </c:pt>
                <c:pt idx="78">
                  <c:v>7.9524428396766406E-2</c:v>
                </c:pt>
                <c:pt idx="79">
                  <c:v>6.6380393981807367E-2</c:v>
                </c:pt>
                <c:pt idx="80">
                  <c:v>5.4908643295409634E-2</c:v>
                </c:pt>
                <c:pt idx="81">
                  <c:v>4.5014093813297254E-2</c:v>
                </c:pt>
                <c:pt idx="82">
                  <c:v>3.6577180701022005E-2</c:v>
                </c:pt>
                <c:pt idx="83">
                  <c:v>2.9462832757475344E-2</c:v>
                </c:pt>
                <c:pt idx="84">
                  <c:v>2.3528352578322535E-2</c:v>
                </c:pt>
                <c:pt idx="85">
                  <c:v>1.8630003746412781E-2</c:v>
                </c:pt>
                <c:pt idx="86">
                  <c:v>1.4628230984764394E-2</c:v>
                </c:pt>
                <c:pt idx="87">
                  <c:v>1.1391540551803928E-2</c:v>
                </c:pt>
                <c:pt idx="88">
                  <c:v>8.799144475420493E-3</c:v>
                </c:pt>
                <c:pt idx="89">
                  <c:v>6.7425232772361423E-3</c:v>
                </c:pt>
                <c:pt idx="90">
                  <c:v>5.1260897023202327E-3</c:v>
                </c:pt>
                <c:pt idx="91">
                  <c:v>3.8671442426299056E-3</c:v>
                </c:pt>
                <c:pt idx="92">
                  <c:v>2.8953063127411835E-3</c:v>
                </c:pt>
                <c:pt idx="93">
                  <c:v>2.1515873500965888E-3</c:v>
                </c:pt>
                <c:pt idx="94">
                  <c:v>1.5872480975633936E-3</c:v>
                </c:pt>
                <c:pt idx="95">
                  <c:v>1.1625554838789916E-3</c:v>
                </c:pt>
                <c:pt idx="96">
                  <c:v>8.4552766213672262E-4</c:v>
                </c:pt>
                <c:pt idx="97">
                  <c:v>6.1073089515979913E-4</c:v>
                </c:pt>
                <c:pt idx="98">
                  <c:v>4.3817032981298361E-4</c:v>
                </c:pt>
                <c:pt idx="99">
                  <c:v>3.1229888103352573E-4</c:v>
                </c:pt>
                <c:pt idx="100">
                  <c:v>2.2115455654062751E-4</c:v>
                </c:pt>
                <c:pt idx="101">
                  <c:v>1.5562635264186549E-4</c:v>
                </c:pt>
                <c:pt idx="102">
                  <c:v>1.0884188335886366E-4</c:v>
                </c:pt>
                <c:pt idx="103">
                  <c:v>7.5665607655505017E-5</c:v>
                </c:pt>
                <c:pt idx="104">
                  <c:v>5.2294309899515627E-5</c:v>
                </c:pt>
                <c:pt idx="105">
                  <c:v>3.5935819475144766E-5</c:v>
                </c:pt>
                <c:pt idx="106">
                  <c:v>2.4557349001839969E-5</c:v>
                </c:pt>
                <c:pt idx="107">
                  <c:v>1.6690894579059261E-5</c:v>
                </c:pt>
                <c:pt idx="108">
                  <c:v>1.1284571266224103E-5</c:v>
                </c:pt>
                <c:pt idx="109">
                  <c:v>7.5903293214643383E-6</c:v>
                </c:pt>
                <c:pt idx="110">
                  <c:v>5.0800582347273215E-6</c:v>
                </c:pt>
                <c:pt idx="111">
                  <c:v>3.3835395993923012E-6</c:v>
                </c:pt>
                <c:pt idx="112">
                  <c:v>2.2430029822748927E-6</c:v>
                </c:pt>
                <c:pt idx="113">
                  <c:v>1.48014905530117E-6</c:v>
                </c:pt>
                <c:pt idx="114">
                  <c:v>9.7243036649509164E-7</c:v>
                </c:pt>
                <c:pt idx="115">
                  <c:v>6.3613440257108433E-7</c:v>
                </c:pt>
                <c:pt idx="116">
                  <c:v>4.1441530772094637E-7</c:v>
                </c:pt>
                <c:pt idx="117">
                  <c:v>2.6889194524416252E-7</c:v>
                </c:pt>
                <c:pt idx="118">
                  <c:v>1.7379319443785853E-7</c:v>
                </c:pt>
                <c:pt idx="119">
                  <c:v>1.1190715595226471E-7</c:v>
                </c:pt>
                <c:pt idx="120">
                  <c:v>7.1797525245795901E-8</c:v>
                </c:pt>
              </c:numCache>
            </c:numRef>
          </c:yVal>
          <c:smooth val="1"/>
        </c:ser>
        <c:ser>
          <c:idx val="2"/>
          <c:order val="2"/>
          <c:tx>
            <c:v>T-dist, 5df</c:v>
          </c:tx>
          <c:marker>
            <c:symbol val="none"/>
          </c:marker>
          <c:dPt>
            <c:idx val="62"/>
            <c:bubble3D val="0"/>
            <c:spPr>
              <a:ln w="34925"/>
            </c:spPr>
          </c:dPt>
          <c:xVal>
            <c:numRef>
              <c:f>'Normal and T distributions'!$A$22:$A$142</c:f>
              <c:numCache>
                <c:formatCode>General</c:formatCode>
                <c:ptCount val="121"/>
                <c:pt idx="0">
                  <c:v>-5.9999999999999929</c:v>
                </c:pt>
                <c:pt idx="1">
                  <c:v>-5.8999999999999932</c:v>
                </c:pt>
                <c:pt idx="2">
                  <c:v>-5.7999999999999936</c:v>
                </c:pt>
                <c:pt idx="3">
                  <c:v>-5.699999999999994</c:v>
                </c:pt>
                <c:pt idx="4">
                  <c:v>-5.5999999999999943</c:v>
                </c:pt>
                <c:pt idx="5">
                  <c:v>-5.4999999999999947</c:v>
                </c:pt>
                <c:pt idx="6">
                  <c:v>-5.399999999999995</c:v>
                </c:pt>
                <c:pt idx="7">
                  <c:v>-5.2999999999999954</c:v>
                </c:pt>
                <c:pt idx="8">
                  <c:v>-5.1999999999999957</c:v>
                </c:pt>
                <c:pt idx="9">
                  <c:v>-5.0999999999999961</c:v>
                </c:pt>
                <c:pt idx="10">
                  <c:v>-4.9999999999999964</c:v>
                </c:pt>
                <c:pt idx="11">
                  <c:v>-4.8999999999999968</c:v>
                </c:pt>
                <c:pt idx="12">
                  <c:v>-4.7999999999999972</c:v>
                </c:pt>
                <c:pt idx="13">
                  <c:v>-4.6999999999999975</c:v>
                </c:pt>
                <c:pt idx="14">
                  <c:v>-4.5999999999999979</c:v>
                </c:pt>
                <c:pt idx="15">
                  <c:v>-4.4999999999999982</c:v>
                </c:pt>
                <c:pt idx="16">
                  <c:v>-4.3999999999999986</c:v>
                </c:pt>
                <c:pt idx="17">
                  <c:v>-4.2999999999999989</c:v>
                </c:pt>
                <c:pt idx="18">
                  <c:v>-4.1999999999999993</c:v>
                </c:pt>
                <c:pt idx="19">
                  <c:v>-4.0999999999999996</c:v>
                </c:pt>
                <c:pt idx="20">
                  <c:v>-4</c:v>
                </c:pt>
                <c:pt idx="21">
                  <c:v>-3.9</c:v>
                </c:pt>
                <c:pt idx="22">
                  <c:v>-3.8</c:v>
                </c:pt>
                <c:pt idx="23">
                  <c:v>-3.6999999999999997</c:v>
                </c:pt>
                <c:pt idx="24">
                  <c:v>-3.5999999999999996</c:v>
                </c:pt>
                <c:pt idx="25">
                  <c:v>-3.4999999999999996</c:v>
                </c:pt>
                <c:pt idx="26">
                  <c:v>-3.3999999999999995</c:v>
                </c:pt>
                <c:pt idx="27">
                  <c:v>-3.2999999999999994</c:v>
                </c:pt>
                <c:pt idx="28">
                  <c:v>-3.1999999999999993</c:v>
                </c:pt>
                <c:pt idx="29">
                  <c:v>-3.0999999999999992</c:v>
                </c:pt>
                <c:pt idx="30">
                  <c:v>-2.9999999999999991</c:v>
                </c:pt>
                <c:pt idx="31">
                  <c:v>-2.899999999999999</c:v>
                </c:pt>
                <c:pt idx="32">
                  <c:v>-2.7999999999999989</c:v>
                </c:pt>
                <c:pt idx="33">
                  <c:v>-2.6999999999999988</c:v>
                </c:pt>
                <c:pt idx="34">
                  <c:v>-2.5999999999999988</c:v>
                </c:pt>
                <c:pt idx="35">
                  <c:v>-2.4999999999999987</c:v>
                </c:pt>
                <c:pt idx="36">
                  <c:v>-2.3999999999999986</c:v>
                </c:pt>
                <c:pt idx="37">
                  <c:v>-2.2999999999999985</c:v>
                </c:pt>
                <c:pt idx="38">
                  <c:v>-2.1999999999999984</c:v>
                </c:pt>
                <c:pt idx="39">
                  <c:v>-2.0999999999999983</c:v>
                </c:pt>
                <c:pt idx="40">
                  <c:v>-1.9999999999999982</c:v>
                </c:pt>
                <c:pt idx="41">
                  <c:v>-1.8999999999999981</c:v>
                </c:pt>
                <c:pt idx="42">
                  <c:v>-1.799999999999998</c:v>
                </c:pt>
                <c:pt idx="43">
                  <c:v>-1.699999999999998</c:v>
                </c:pt>
                <c:pt idx="44">
                  <c:v>-1.5999999999999979</c:v>
                </c:pt>
                <c:pt idx="45">
                  <c:v>-1.4999999999999978</c:v>
                </c:pt>
                <c:pt idx="46">
                  <c:v>-1.3999999999999977</c:v>
                </c:pt>
                <c:pt idx="47">
                  <c:v>-1.2999999999999976</c:v>
                </c:pt>
                <c:pt idx="48">
                  <c:v>-1.1999999999999975</c:v>
                </c:pt>
                <c:pt idx="49">
                  <c:v>-1.0999999999999974</c:v>
                </c:pt>
                <c:pt idx="50">
                  <c:v>-0.99999999999999745</c:v>
                </c:pt>
                <c:pt idx="51">
                  <c:v>-0.89999999999999747</c:v>
                </c:pt>
                <c:pt idx="52">
                  <c:v>-0.79999999999999749</c:v>
                </c:pt>
                <c:pt idx="53">
                  <c:v>-0.69999999999999751</c:v>
                </c:pt>
                <c:pt idx="54">
                  <c:v>-0.59999999999999754</c:v>
                </c:pt>
                <c:pt idx="55">
                  <c:v>-0.49999999999999756</c:v>
                </c:pt>
                <c:pt idx="56">
                  <c:v>-0.39999999999999758</c:v>
                </c:pt>
                <c:pt idx="57">
                  <c:v>-0.2999999999999976</c:v>
                </c:pt>
                <c:pt idx="58">
                  <c:v>-0.1999999999999976</c:v>
                </c:pt>
                <c:pt idx="59">
                  <c:v>-9.9999999999997591E-2</c:v>
                </c:pt>
                <c:pt idx="60">
                  <c:v>0</c:v>
                </c:pt>
                <c:pt idx="61">
                  <c:v>0.1</c:v>
                </c:pt>
                <c:pt idx="62">
                  <c:v>0.2</c:v>
                </c:pt>
                <c:pt idx="63">
                  <c:v>0.30000000000000004</c:v>
                </c:pt>
                <c:pt idx="64">
                  <c:v>0.4</c:v>
                </c:pt>
                <c:pt idx="65">
                  <c:v>0.5</c:v>
                </c:pt>
                <c:pt idx="66">
                  <c:v>0.6</c:v>
                </c:pt>
                <c:pt idx="67">
                  <c:v>0.7</c:v>
                </c:pt>
                <c:pt idx="68">
                  <c:v>0.79999999999999993</c:v>
                </c:pt>
                <c:pt idx="69">
                  <c:v>0.89999999999999991</c:v>
                </c:pt>
                <c:pt idx="70">
                  <c:v>0.99999999999999989</c:v>
                </c:pt>
                <c:pt idx="71">
                  <c:v>1.0999999999999999</c:v>
                </c:pt>
                <c:pt idx="72">
                  <c:v>1.2</c:v>
                </c:pt>
                <c:pt idx="73">
                  <c:v>1.3</c:v>
                </c:pt>
                <c:pt idx="74">
                  <c:v>1.4000000000000001</c:v>
                </c:pt>
                <c:pt idx="75">
                  <c:v>1.5000000000000002</c:v>
                </c:pt>
                <c:pt idx="76">
                  <c:v>1.6000000000000003</c:v>
                </c:pt>
                <c:pt idx="77">
                  <c:v>1.7000000000000004</c:v>
                </c:pt>
                <c:pt idx="78">
                  <c:v>1.8000000000000005</c:v>
                </c:pt>
                <c:pt idx="79">
                  <c:v>1.9000000000000006</c:v>
                </c:pt>
                <c:pt idx="80">
                  <c:v>2.0000000000000004</c:v>
                </c:pt>
                <c:pt idx="81">
                  <c:v>2.1000000000000005</c:v>
                </c:pt>
                <c:pt idx="82">
                  <c:v>2.2000000000000006</c:v>
                </c:pt>
                <c:pt idx="83">
                  <c:v>2.3000000000000007</c:v>
                </c:pt>
                <c:pt idx="84">
                  <c:v>2.4000000000000008</c:v>
                </c:pt>
                <c:pt idx="85">
                  <c:v>2.5000000000000009</c:v>
                </c:pt>
                <c:pt idx="86">
                  <c:v>2.600000000000001</c:v>
                </c:pt>
                <c:pt idx="87">
                  <c:v>2.7000000000000011</c:v>
                </c:pt>
                <c:pt idx="88">
                  <c:v>2.8000000000000012</c:v>
                </c:pt>
                <c:pt idx="89">
                  <c:v>2.9000000000000012</c:v>
                </c:pt>
                <c:pt idx="90">
                  <c:v>3.0000000000000013</c:v>
                </c:pt>
                <c:pt idx="91">
                  <c:v>3.1000000000000014</c:v>
                </c:pt>
                <c:pt idx="92">
                  <c:v>3.2000000000000015</c:v>
                </c:pt>
                <c:pt idx="93">
                  <c:v>3.3000000000000016</c:v>
                </c:pt>
                <c:pt idx="94">
                  <c:v>3.4000000000000017</c:v>
                </c:pt>
                <c:pt idx="95">
                  <c:v>3.5000000000000018</c:v>
                </c:pt>
                <c:pt idx="96">
                  <c:v>3.6000000000000019</c:v>
                </c:pt>
                <c:pt idx="97">
                  <c:v>3.700000000000002</c:v>
                </c:pt>
                <c:pt idx="98">
                  <c:v>3.800000000000002</c:v>
                </c:pt>
                <c:pt idx="99">
                  <c:v>3.9000000000000021</c:v>
                </c:pt>
                <c:pt idx="100">
                  <c:v>4.0000000000000018</c:v>
                </c:pt>
                <c:pt idx="101">
                  <c:v>4.1000000000000014</c:v>
                </c:pt>
                <c:pt idx="102">
                  <c:v>4.2000000000000011</c:v>
                </c:pt>
                <c:pt idx="103">
                  <c:v>4.3000000000000007</c:v>
                </c:pt>
                <c:pt idx="104">
                  <c:v>4.4000000000000004</c:v>
                </c:pt>
                <c:pt idx="105">
                  <c:v>4.5</c:v>
                </c:pt>
                <c:pt idx="106">
                  <c:v>4.5999999999999996</c:v>
                </c:pt>
                <c:pt idx="107">
                  <c:v>4.6999999999999993</c:v>
                </c:pt>
                <c:pt idx="108">
                  <c:v>4.7999999999999989</c:v>
                </c:pt>
                <c:pt idx="109">
                  <c:v>4.8999999999999986</c:v>
                </c:pt>
                <c:pt idx="110">
                  <c:v>4.9999999999999982</c:v>
                </c:pt>
                <c:pt idx="111">
                  <c:v>5.0999999999999979</c:v>
                </c:pt>
                <c:pt idx="112">
                  <c:v>5.1999999999999975</c:v>
                </c:pt>
                <c:pt idx="113">
                  <c:v>5.2999999999999972</c:v>
                </c:pt>
                <c:pt idx="114">
                  <c:v>5.3999999999999968</c:v>
                </c:pt>
                <c:pt idx="115">
                  <c:v>5.4999999999999964</c:v>
                </c:pt>
                <c:pt idx="116">
                  <c:v>5.5999999999999961</c:v>
                </c:pt>
                <c:pt idx="117">
                  <c:v>5.6999999999999957</c:v>
                </c:pt>
                <c:pt idx="118">
                  <c:v>5.7999999999999954</c:v>
                </c:pt>
                <c:pt idx="119">
                  <c:v>5.899999999999995</c:v>
                </c:pt>
                <c:pt idx="120">
                  <c:v>5.9999999999999947</c:v>
                </c:pt>
              </c:numCache>
            </c:numRef>
          </c:xVal>
          <c:yVal>
            <c:numRef>
              <c:f>'Normal and T distributions'!$C$22:$C$142</c:f>
              <c:numCache>
                <c:formatCode>General</c:formatCode>
                <c:ptCount val="121"/>
                <c:pt idx="0">
                  <c:v>6.8848154013743425E-4</c:v>
                </c:pt>
                <c:pt idx="1">
                  <c:v>7.5208571124567032E-4</c:v>
                </c:pt>
                <c:pt idx="2">
                  <c:v>8.2249358085618779E-4</c:v>
                </c:pt>
                <c:pt idx="3">
                  <c:v>9.0052868079855224E-4</c:v>
                </c:pt>
                <c:pt idx="4">
                  <c:v>9.8712521762779745E-4</c:v>
                </c:pt>
                <c:pt idx="5">
                  <c:v>1.0833443094853995E-3</c:v>
                </c:pt>
                <c:pt idx="6">
                  <c:v>1.1903927806886259E-3</c:v>
                </c:pt>
                <c:pt idx="7">
                  <c:v>1.3096449388494999E-3</c:v>
                </c:pt>
                <c:pt idx="8">
                  <c:v>1.4426678319857131E-3</c:v>
                </c:pt>
                <c:pt idx="9">
                  <c:v>1.5912505680813897E-3</c:v>
                </c:pt>
                <c:pt idx="10">
                  <c:v>1.757438378807851E-3</c:v>
                </c:pt>
                <c:pt idx="11">
                  <c:v>1.9435722247554002E-3</c:v>
                </c:pt>
                <c:pt idx="12">
                  <c:v>2.1523348738757843E-3</c:v>
                </c:pt>
                <c:pt idx="13">
                  <c:v>2.3868045403493132E-3</c:v>
                </c:pt>
                <c:pt idx="14">
                  <c:v>2.6505173502748441E-3</c:v>
                </c:pt>
                <c:pt idx="15">
                  <c:v>2.9475401058331107E-3</c:v>
                </c:pt>
                <c:pt idx="16">
                  <c:v>3.2825550529426181E-3</c:v>
                </c:pt>
                <c:pt idx="17">
                  <c:v>3.6609586202406312E-3</c:v>
                </c:pt>
                <c:pt idx="18">
                  <c:v>4.0889763895371788E-3</c:v>
                </c:pt>
                <c:pt idx="19">
                  <c:v>4.5737968776917168E-3</c:v>
                </c:pt>
                <c:pt idx="20">
                  <c:v>5.1237270519179116E-3</c:v>
                </c:pt>
                <c:pt idx="21">
                  <c:v>5.7483728547694009E-3</c:v>
                </c:pt>
                <c:pt idx="22">
                  <c:v>6.458848364369843E-3</c:v>
                </c:pt>
                <c:pt idx="23">
                  <c:v>7.2680175325693991E-3</c:v>
                </c:pt>
                <c:pt idx="24">
                  <c:v>8.1907726871290609E-3</c:v>
                </c:pt>
                <c:pt idx="25">
                  <c:v>9.2443540925209264E-3</c:v>
                </c:pt>
                <c:pt idx="26">
                  <c:v>1.0448714749395219E-2</c:v>
                </c:pt>
                <c:pt idx="27">
                  <c:v>1.182693415117118E-2</c:v>
                </c:pt>
                <c:pt idx="28">
                  <c:v>1.3405683736328899E-2</c:v>
                </c:pt>
                <c:pt idx="29">
                  <c:v>1.5215745044952834E-2</c:v>
                </c:pt>
                <c:pt idx="30">
                  <c:v>1.7292578800222985E-2</c:v>
                </c:pt>
                <c:pt idx="31">
                  <c:v>1.9676938890598534E-2</c:v>
                </c:pt>
                <c:pt idx="32">
                  <c:v>2.2415519021677294E-2</c:v>
                </c:pt>
                <c:pt idx="33">
                  <c:v>2.5561611020544602E-2</c:v>
                </c:pt>
                <c:pt idx="34">
                  <c:v>2.9175741685939342E-2</c:v>
                </c:pt>
                <c:pt idx="35">
                  <c:v>3.3326238887022894E-2</c:v>
                </c:pt>
                <c:pt idx="36">
                  <c:v>3.8089656526432022E-2</c:v>
                </c:pt>
                <c:pt idx="37">
                  <c:v>4.3550961350440093E-2</c:v>
                </c:pt>
                <c:pt idx="38">
                  <c:v>4.980335215114523E-2</c:v>
                </c:pt>
                <c:pt idx="39">
                  <c:v>5.6947544172170697E-2</c:v>
                </c:pt>
                <c:pt idx="40">
                  <c:v>6.5090310326216663E-2</c:v>
                </c:pt>
                <c:pt idx="41">
                  <c:v>7.4342030033196393E-2</c:v>
                </c:pt>
                <c:pt idx="42">
                  <c:v>8.4812962896903987E-2</c:v>
                </c:pt>
                <c:pt idx="43">
                  <c:v>9.6607948713912095E-2</c:v>
                </c:pt>
                <c:pt idx="44">
                  <c:v>0.1098192526559913</c:v>
                </c:pt>
                <c:pt idx="45">
                  <c:v>0.1245173446463555</c:v>
                </c:pt>
                <c:pt idx="46">
                  <c:v>0.14073954789491502</c:v>
                </c:pt>
                <c:pt idx="47">
                  <c:v>0.15847673572898291</c:v>
                </c:pt>
                <c:pt idx="48">
                  <c:v>0.177658613464936</c:v>
                </c:pt>
                <c:pt idx="49">
                  <c:v>0.19813859080334681</c:v>
                </c:pt>
                <c:pt idx="50">
                  <c:v>0.21967979735098117</c:v>
                </c:pt>
                <c:pt idx="51">
                  <c:v>0.24194434361359043</c:v>
                </c:pt>
                <c:pt idx="52">
                  <c:v>0.26448835680795812</c:v>
                </c:pt>
                <c:pt idx="53">
                  <c:v>0.28676545757669852</c:v>
                </c:pt>
                <c:pt idx="54">
                  <c:v>0.3081410097234204</c:v>
                </c:pt>
                <c:pt idx="55">
                  <c:v>0.32791853132274701</c:v>
                </c:pt>
                <c:pt idx="56">
                  <c:v>0.34537807575273383</c:v>
                </c:pt>
                <c:pt idx="57">
                  <c:v>0.35982432834901018</c:v>
                </c:pt>
                <c:pt idx="58">
                  <c:v>0.37063997771396978</c:v>
                </c:pt>
                <c:pt idx="59">
                  <c:v>0.37733812996643135</c:v>
                </c:pt>
                <c:pt idx="60">
                  <c:v>0.37960668982249451</c:v>
                </c:pt>
                <c:pt idx="61">
                  <c:v>0.37733812996643123</c:v>
                </c:pt>
                <c:pt idx="62">
                  <c:v>0.37063997771396962</c:v>
                </c:pt>
                <c:pt idx="63">
                  <c:v>0.35982432834900979</c:v>
                </c:pt>
                <c:pt idx="64">
                  <c:v>0.34537807575273344</c:v>
                </c:pt>
                <c:pt idx="65">
                  <c:v>0.32791853132274656</c:v>
                </c:pt>
                <c:pt idx="66">
                  <c:v>0.30814100972341996</c:v>
                </c:pt>
                <c:pt idx="67">
                  <c:v>0.28676545757669797</c:v>
                </c:pt>
                <c:pt idx="68">
                  <c:v>0.26448835680795757</c:v>
                </c:pt>
                <c:pt idx="69">
                  <c:v>0.24194434361358996</c:v>
                </c:pt>
                <c:pt idx="70">
                  <c:v>0.2196797973509807</c:v>
                </c:pt>
                <c:pt idx="71">
                  <c:v>0.19813859080334628</c:v>
                </c:pt>
                <c:pt idx="72">
                  <c:v>0.17765861346493556</c:v>
                </c:pt>
                <c:pt idx="73">
                  <c:v>0.15847673572898244</c:v>
                </c:pt>
                <c:pt idx="74">
                  <c:v>0.14073954789491455</c:v>
                </c:pt>
                <c:pt idx="75">
                  <c:v>0.12451734464635511</c:v>
                </c:pt>
                <c:pt idx="76">
                  <c:v>0.10981925265599093</c:v>
                </c:pt>
                <c:pt idx="77">
                  <c:v>9.6607948713911762E-2</c:v>
                </c:pt>
                <c:pt idx="78">
                  <c:v>8.481296289690371E-2</c:v>
                </c:pt>
                <c:pt idx="79">
                  <c:v>7.4342030033196158E-2</c:v>
                </c:pt>
                <c:pt idx="80">
                  <c:v>6.5090310326216455E-2</c:v>
                </c:pt>
                <c:pt idx="81">
                  <c:v>5.6947544172170524E-2</c:v>
                </c:pt>
                <c:pt idx="82">
                  <c:v>4.9803352151145085E-2</c:v>
                </c:pt>
                <c:pt idx="83">
                  <c:v>4.3550961350439968E-2</c:v>
                </c:pt>
                <c:pt idx="84">
                  <c:v>3.8089656526431918E-2</c:v>
                </c:pt>
                <c:pt idx="85">
                  <c:v>3.332623888702279E-2</c:v>
                </c:pt>
                <c:pt idx="86">
                  <c:v>2.9175741685939251E-2</c:v>
                </c:pt>
                <c:pt idx="87">
                  <c:v>2.5561611020544529E-2</c:v>
                </c:pt>
                <c:pt idx="88">
                  <c:v>2.2415519021677217E-2</c:v>
                </c:pt>
                <c:pt idx="89">
                  <c:v>1.9676938890598489E-2</c:v>
                </c:pt>
                <c:pt idx="90">
                  <c:v>1.7292578800222929E-2</c:v>
                </c:pt>
                <c:pt idx="91">
                  <c:v>1.5215745044952803E-2</c:v>
                </c:pt>
                <c:pt idx="92">
                  <c:v>1.3405683736328864E-2</c:v>
                </c:pt>
                <c:pt idx="93">
                  <c:v>1.1826934151171142E-2</c:v>
                </c:pt>
                <c:pt idx="94">
                  <c:v>1.0448714749395197E-2</c:v>
                </c:pt>
                <c:pt idx="95">
                  <c:v>9.2443540925209039E-3</c:v>
                </c:pt>
                <c:pt idx="96">
                  <c:v>8.1907726871290401E-3</c:v>
                </c:pt>
                <c:pt idx="97">
                  <c:v>7.26801753256938E-3</c:v>
                </c:pt>
                <c:pt idx="98">
                  <c:v>6.4588483643698213E-3</c:v>
                </c:pt>
                <c:pt idx="99">
                  <c:v>5.7483728547693862E-3</c:v>
                </c:pt>
                <c:pt idx="100">
                  <c:v>5.1237270519179047E-3</c:v>
                </c:pt>
                <c:pt idx="101">
                  <c:v>4.5737968776917081E-3</c:v>
                </c:pt>
                <c:pt idx="102">
                  <c:v>4.0889763895371727E-3</c:v>
                </c:pt>
                <c:pt idx="103">
                  <c:v>3.6609586202406234E-3</c:v>
                </c:pt>
                <c:pt idx="104">
                  <c:v>3.2825550529426116E-3</c:v>
                </c:pt>
                <c:pt idx="105">
                  <c:v>2.9475401058331073E-3</c:v>
                </c:pt>
                <c:pt idx="106">
                  <c:v>2.6505173502748385E-3</c:v>
                </c:pt>
                <c:pt idx="107">
                  <c:v>2.3868045403493106E-3</c:v>
                </c:pt>
                <c:pt idx="108">
                  <c:v>2.1523348738757822E-3</c:v>
                </c:pt>
                <c:pt idx="109">
                  <c:v>1.9435722247553959E-3</c:v>
                </c:pt>
                <c:pt idx="110">
                  <c:v>1.7574383788078473E-3</c:v>
                </c:pt>
                <c:pt idx="111">
                  <c:v>1.5912505680813877E-3</c:v>
                </c:pt>
                <c:pt idx="112">
                  <c:v>1.4426678319857111E-3</c:v>
                </c:pt>
                <c:pt idx="113">
                  <c:v>1.3096449388494984E-3</c:v>
                </c:pt>
                <c:pt idx="114">
                  <c:v>1.1903927806886246E-3</c:v>
                </c:pt>
                <c:pt idx="115">
                  <c:v>1.0833443094853982E-3</c:v>
                </c:pt>
                <c:pt idx="116">
                  <c:v>9.8712521762779571E-4</c:v>
                </c:pt>
                <c:pt idx="117">
                  <c:v>9.0052868079855029E-4</c:v>
                </c:pt>
                <c:pt idx="118">
                  <c:v>8.2249358085618681E-4</c:v>
                </c:pt>
                <c:pt idx="119">
                  <c:v>7.5208571124566945E-4</c:v>
                </c:pt>
                <c:pt idx="120">
                  <c:v>6.884815401374336E-4</c:v>
                </c:pt>
              </c:numCache>
            </c:numRef>
          </c:yVal>
          <c:smooth val="1"/>
        </c:ser>
        <c:ser>
          <c:idx val="1"/>
          <c:order val="3"/>
          <c:tx>
            <c:v>T-dist, 1df</c:v>
          </c:tx>
          <c:marker>
            <c:symbol val="none"/>
          </c:marker>
          <c:dPt>
            <c:idx val="68"/>
            <c:bubble3D val="0"/>
            <c:spPr>
              <a:ln w="28575"/>
            </c:spPr>
          </c:dPt>
          <c:dPt>
            <c:idx val="119"/>
            <c:bubble3D val="0"/>
          </c:dPt>
          <c:xVal>
            <c:numRef>
              <c:f>'Normal and T distributions'!$A$22:$A$142</c:f>
              <c:numCache>
                <c:formatCode>General</c:formatCode>
                <c:ptCount val="121"/>
                <c:pt idx="0">
                  <c:v>-5.9999999999999929</c:v>
                </c:pt>
                <c:pt idx="1">
                  <c:v>-5.8999999999999932</c:v>
                </c:pt>
                <c:pt idx="2">
                  <c:v>-5.7999999999999936</c:v>
                </c:pt>
                <c:pt idx="3">
                  <c:v>-5.699999999999994</c:v>
                </c:pt>
                <c:pt idx="4">
                  <c:v>-5.5999999999999943</c:v>
                </c:pt>
                <c:pt idx="5">
                  <c:v>-5.4999999999999947</c:v>
                </c:pt>
                <c:pt idx="6">
                  <c:v>-5.399999999999995</c:v>
                </c:pt>
                <c:pt idx="7">
                  <c:v>-5.2999999999999954</c:v>
                </c:pt>
                <c:pt idx="8">
                  <c:v>-5.1999999999999957</c:v>
                </c:pt>
                <c:pt idx="9">
                  <c:v>-5.0999999999999961</c:v>
                </c:pt>
                <c:pt idx="10">
                  <c:v>-4.9999999999999964</c:v>
                </c:pt>
                <c:pt idx="11">
                  <c:v>-4.8999999999999968</c:v>
                </c:pt>
                <c:pt idx="12">
                  <c:v>-4.7999999999999972</c:v>
                </c:pt>
                <c:pt idx="13">
                  <c:v>-4.6999999999999975</c:v>
                </c:pt>
                <c:pt idx="14">
                  <c:v>-4.5999999999999979</c:v>
                </c:pt>
                <c:pt idx="15">
                  <c:v>-4.4999999999999982</c:v>
                </c:pt>
                <c:pt idx="16">
                  <c:v>-4.3999999999999986</c:v>
                </c:pt>
                <c:pt idx="17">
                  <c:v>-4.2999999999999989</c:v>
                </c:pt>
                <c:pt idx="18">
                  <c:v>-4.1999999999999993</c:v>
                </c:pt>
                <c:pt idx="19">
                  <c:v>-4.0999999999999996</c:v>
                </c:pt>
                <c:pt idx="20">
                  <c:v>-4</c:v>
                </c:pt>
                <c:pt idx="21">
                  <c:v>-3.9</c:v>
                </c:pt>
                <c:pt idx="22">
                  <c:v>-3.8</c:v>
                </c:pt>
                <c:pt idx="23">
                  <c:v>-3.6999999999999997</c:v>
                </c:pt>
                <c:pt idx="24">
                  <c:v>-3.5999999999999996</c:v>
                </c:pt>
                <c:pt idx="25">
                  <c:v>-3.4999999999999996</c:v>
                </c:pt>
                <c:pt idx="26">
                  <c:v>-3.3999999999999995</c:v>
                </c:pt>
                <c:pt idx="27">
                  <c:v>-3.2999999999999994</c:v>
                </c:pt>
                <c:pt idx="28">
                  <c:v>-3.1999999999999993</c:v>
                </c:pt>
                <c:pt idx="29">
                  <c:v>-3.0999999999999992</c:v>
                </c:pt>
                <c:pt idx="30">
                  <c:v>-2.9999999999999991</c:v>
                </c:pt>
                <c:pt idx="31">
                  <c:v>-2.899999999999999</c:v>
                </c:pt>
                <c:pt idx="32">
                  <c:v>-2.7999999999999989</c:v>
                </c:pt>
                <c:pt idx="33">
                  <c:v>-2.6999999999999988</c:v>
                </c:pt>
                <c:pt idx="34">
                  <c:v>-2.5999999999999988</c:v>
                </c:pt>
                <c:pt idx="35">
                  <c:v>-2.4999999999999987</c:v>
                </c:pt>
                <c:pt idx="36">
                  <c:v>-2.3999999999999986</c:v>
                </c:pt>
                <c:pt idx="37">
                  <c:v>-2.2999999999999985</c:v>
                </c:pt>
                <c:pt idx="38">
                  <c:v>-2.1999999999999984</c:v>
                </c:pt>
                <c:pt idx="39">
                  <c:v>-2.0999999999999983</c:v>
                </c:pt>
                <c:pt idx="40">
                  <c:v>-1.9999999999999982</c:v>
                </c:pt>
                <c:pt idx="41">
                  <c:v>-1.8999999999999981</c:v>
                </c:pt>
                <c:pt idx="42">
                  <c:v>-1.799999999999998</c:v>
                </c:pt>
                <c:pt idx="43">
                  <c:v>-1.699999999999998</c:v>
                </c:pt>
                <c:pt idx="44">
                  <c:v>-1.5999999999999979</c:v>
                </c:pt>
                <c:pt idx="45">
                  <c:v>-1.4999999999999978</c:v>
                </c:pt>
                <c:pt idx="46">
                  <c:v>-1.3999999999999977</c:v>
                </c:pt>
                <c:pt idx="47">
                  <c:v>-1.2999999999999976</c:v>
                </c:pt>
                <c:pt idx="48">
                  <c:v>-1.1999999999999975</c:v>
                </c:pt>
                <c:pt idx="49">
                  <c:v>-1.0999999999999974</c:v>
                </c:pt>
                <c:pt idx="50">
                  <c:v>-0.99999999999999745</c:v>
                </c:pt>
                <c:pt idx="51">
                  <c:v>-0.89999999999999747</c:v>
                </c:pt>
                <c:pt idx="52">
                  <c:v>-0.79999999999999749</c:v>
                </c:pt>
                <c:pt idx="53">
                  <c:v>-0.69999999999999751</c:v>
                </c:pt>
                <c:pt idx="54">
                  <c:v>-0.59999999999999754</c:v>
                </c:pt>
                <c:pt idx="55">
                  <c:v>-0.49999999999999756</c:v>
                </c:pt>
                <c:pt idx="56">
                  <c:v>-0.39999999999999758</c:v>
                </c:pt>
                <c:pt idx="57">
                  <c:v>-0.2999999999999976</c:v>
                </c:pt>
                <c:pt idx="58">
                  <c:v>-0.1999999999999976</c:v>
                </c:pt>
                <c:pt idx="59">
                  <c:v>-9.9999999999997591E-2</c:v>
                </c:pt>
                <c:pt idx="60">
                  <c:v>0</c:v>
                </c:pt>
                <c:pt idx="61">
                  <c:v>0.1</c:v>
                </c:pt>
                <c:pt idx="62">
                  <c:v>0.2</c:v>
                </c:pt>
                <c:pt idx="63">
                  <c:v>0.30000000000000004</c:v>
                </c:pt>
                <c:pt idx="64">
                  <c:v>0.4</c:v>
                </c:pt>
                <c:pt idx="65">
                  <c:v>0.5</c:v>
                </c:pt>
                <c:pt idx="66">
                  <c:v>0.6</c:v>
                </c:pt>
                <c:pt idx="67">
                  <c:v>0.7</c:v>
                </c:pt>
                <c:pt idx="68">
                  <c:v>0.79999999999999993</c:v>
                </c:pt>
                <c:pt idx="69">
                  <c:v>0.89999999999999991</c:v>
                </c:pt>
                <c:pt idx="70">
                  <c:v>0.99999999999999989</c:v>
                </c:pt>
                <c:pt idx="71">
                  <c:v>1.0999999999999999</c:v>
                </c:pt>
                <c:pt idx="72">
                  <c:v>1.2</c:v>
                </c:pt>
                <c:pt idx="73">
                  <c:v>1.3</c:v>
                </c:pt>
                <c:pt idx="74">
                  <c:v>1.4000000000000001</c:v>
                </c:pt>
                <c:pt idx="75">
                  <c:v>1.5000000000000002</c:v>
                </c:pt>
                <c:pt idx="76">
                  <c:v>1.6000000000000003</c:v>
                </c:pt>
                <c:pt idx="77">
                  <c:v>1.7000000000000004</c:v>
                </c:pt>
                <c:pt idx="78">
                  <c:v>1.8000000000000005</c:v>
                </c:pt>
                <c:pt idx="79">
                  <c:v>1.9000000000000006</c:v>
                </c:pt>
                <c:pt idx="80">
                  <c:v>2.0000000000000004</c:v>
                </c:pt>
                <c:pt idx="81">
                  <c:v>2.1000000000000005</c:v>
                </c:pt>
                <c:pt idx="82">
                  <c:v>2.2000000000000006</c:v>
                </c:pt>
                <c:pt idx="83">
                  <c:v>2.3000000000000007</c:v>
                </c:pt>
                <c:pt idx="84">
                  <c:v>2.4000000000000008</c:v>
                </c:pt>
                <c:pt idx="85">
                  <c:v>2.5000000000000009</c:v>
                </c:pt>
                <c:pt idx="86">
                  <c:v>2.600000000000001</c:v>
                </c:pt>
                <c:pt idx="87">
                  <c:v>2.7000000000000011</c:v>
                </c:pt>
                <c:pt idx="88">
                  <c:v>2.8000000000000012</c:v>
                </c:pt>
                <c:pt idx="89">
                  <c:v>2.9000000000000012</c:v>
                </c:pt>
                <c:pt idx="90">
                  <c:v>3.0000000000000013</c:v>
                </c:pt>
                <c:pt idx="91">
                  <c:v>3.1000000000000014</c:v>
                </c:pt>
                <c:pt idx="92">
                  <c:v>3.2000000000000015</c:v>
                </c:pt>
                <c:pt idx="93">
                  <c:v>3.3000000000000016</c:v>
                </c:pt>
                <c:pt idx="94">
                  <c:v>3.4000000000000017</c:v>
                </c:pt>
                <c:pt idx="95">
                  <c:v>3.5000000000000018</c:v>
                </c:pt>
                <c:pt idx="96">
                  <c:v>3.6000000000000019</c:v>
                </c:pt>
                <c:pt idx="97">
                  <c:v>3.700000000000002</c:v>
                </c:pt>
                <c:pt idx="98">
                  <c:v>3.800000000000002</c:v>
                </c:pt>
                <c:pt idx="99">
                  <c:v>3.9000000000000021</c:v>
                </c:pt>
                <c:pt idx="100">
                  <c:v>4.0000000000000018</c:v>
                </c:pt>
                <c:pt idx="101">
                  <c:v>4.1000000000000014</c:v>
                </c:pt>
                <c:pt idx="102">
                  <c:v>4.2000000000000011</c:v>
                </c:pt>
                <c:pt idx="103">
                  <c:v>4.3000000000000007</c:v>
                </c:pt>
                <c:pt idx="104">
                  <c:v>4.4000000000000004</c:v>
                </c:pt>
                <c:pt idx="105">
                  <c:v>4.5</c:v>
                </c:pt>
                <c:pt idx="106">
                  <c:v>4.5999999999999996</c:v>
                </c:pt>
                <c:pt idx="107">
                  <c:v>4.6999999999999993</c:v>
                </c:pt>
                <c:pt idx="108">
                  <c:v>4.7999999999999989</c:v>
                </c:pt>
                <c:pt idx="109">
                  <c:v>4.8999999999999986</c:v>
                </c:pt>
                <c:pt idx="110">
                  <c:v>4.9999999999999982</c:v>
                </c:pt>
                <c:pt idx="111">
                  <c:v>5.0999999999999979</c:v>
                </c:pt>
                <c:pt idx="112">
                  <c:v>5.1999999999999975</c:v>
                </c:pt>
                <c:pt idx="113">
                  <c:v>5.2999999999999972</c:v>
                </c:pt>
                <c:pt idx="114">
                  <c:v>5.3999999999999968</c:v>
                </c:pt>
                <c:pt idx="115">
                  <c:v>5.4999999999999964</c:v>
                </c:pt>
                <c:pt idx="116">
                  <c:v>5.5999999999999961</c:v>
                </c:pt>
                <c:pt idx="117">
                  <c:v>5.6999999999999957</c:v>
                </c:pt>
                <c:pt idx="118">
                  <c:v>5.7999999999999954</c:v>
                </c:pt>
                <c:pt idx="119">
                  <c:v>5.899999999999995</c:v>
                </c:pt>
                <c:pt idx="120">
                  <c:v>5.9999999999999947</c:v>
                </c:pt>
              </c:numCache>
            </c:numRef>
          </c:xVal>
          <c:yVal>
            <c:numRef>
              <c:f>'Normal and T distributions'!$B$22:$B$142</c:f>
              <c:numCache>
                <c:formatCode>General</c:formatCode>
                <c:ptCount val="121"/>
                <c:pt idx="0">
                  <c:v>8.6029698968592277E-3</c:v>
                </c:pt>
                <c:pt idx="1">
                  <c:v>8.8888546825968001E-3</c:v>
                </c:pt>
                <c:pt idx="2">
                  <c:v>9.189084474127928E-3</c:v>
                </c:pt>
                <c:pt idx="3">
                  <c:v>9.5046248487247343E-3</c:v>
                </c:pt>
                <c:pt idx="4">
                  <c:v>9.8365230588316217E-3</c:v>
                </c:pt>
                <c:pt idx="5">
                  <c:v>1.018591635788132E-2</c:v>
                </c:pt>
                <c:pt idx="6">
                  <c:v>1.0554041319091222E-2</c:v>
                </c:pt>
                <c:pt idx="7">
                  <c:v>1.0942244282701657E-2</c:v>
                </c:pt>
                <c:pt idx="8">
                  <c:v>1.1351993087867017E-2</c:v>
                </c:pt>
                <c:pt idx="9">
                  <c:v>1.1784890269670166E-2</c:v>
                </c:pt>
                <c:pt idx="10">
                  <c:v>1.2242687930145811E-2</c:v>
                </c:pt>
                <c:pt idx="11">
                  <c:v>1.2727304525541426E-2</c:v>
                </c:pt>
                <c:pt idx="12">
                  <c:v>1.3240843851239227E-2</c:v>
                </c:pt>
                <c:pt idx="13">
                  <c:v>1.3785616551918191E-2</c:v>
                </c:pt>
                <c:pt idx="14">
                  <c:v>1.4364164538979738E-2</c:v>
                </c:pt>
                <c:pt idx="15">
                  <c:v>1.4979288761590159E-2</c:v>
                </c:pt>
                <c:pt idx="16">
                  <c:v>1.5634080853820769E-2</c:v>
                </c:pt>
                <c:pt idx="17">
                  <c:v>1.6331959270589575E-2</c:v>
                </c:pt>
                <c:pt idx="18">
                  <c:v>1.7076710632177618E-2</c:v>
                </c:pt>
                <c:pt idx="19">
                  <c:v>1.7872537124300432E-2</c:v>
                </c:pt>
                <c:pt idx="20">
                  <c:v>1.8724110951987685E-2</c:v>
                </c:pt>
                <c:pt idx="21">
                  <c:v>1.9636637025526874E-2</c:v>
                </c:pt>
                <c:pt idx="22">
                  <c:v>2.0615925270970902E-2</c:v>
                </c:pt>
                <c:pt idx="23">
                  <c:v>2.1668474212647431E-2</c:v>
                </c:pt>
                <c:pt idx="24">
                  <c:v>2.2801567778208506E-2</c:v>
                </c:pt>
                <c:pt idx="25">
                  <c:v>2.4023387636512513E-2</c:v>
                </c:pt>
                <c:pt idx="26">
                  <c:v>2.5343143804441939E-2</c:v>
                </c:pt>
                <c:pt idx="27">
                  <c:v>2.6771226760621603E-2</c:v>
                </c:pt>
                <c:pt idx="28">
                  <c:v>2.8319384891796338E-2</c:v>
                </c:pt>
                <c:pt idx="29">
                  <c:v>3.0000931779810634E-2</c:v>
                </c:pt>
                <c:pt idx="30">
                  <c:v>3.1830988618379089E-2</c:v>
                </c:pt>
                <c:pt idx="31">
                  <c:v>3.3826767926013905E-2</c:v>
                </c:pt>
                <c:pt idx="32">
                  <c:v>3.6007905676899425E-2</c:v>
                </c:pt>
                <c:pt idx="33">
                  <c:v>3.839684996185657E-2</c:v>
                </c:pt>
                <c:pt idx="34">
                  <c:v>4.1019315229869971E-2</c:v>
                </c:pt>
                <c:pt idx="35">
                  <c:v>4.3904811887419452E-2</c:v>
                </c:pt>
                <c:pt idx="36">
                  <c:v>4.7087261269791569E-2</c:v>
                </c:pt>
                <c:pt idx="37">
                  <c:v>5.0605705275642454E-2</c:v>
                </c:pt>
                <c:pt idx="38">
                  <c:v>5.4505117497224496E-2</c:v>
                </c:pt>
                <c:pt idx="39">
                  <c:v>5.8837317224360648E-2</c:v>
                </c:pt>
                <c:pt idx="40">
                  <c:v>6.3661977236758233E-2</c:v>
                </c:pt>
                <c:pt idx="41">
                  <c:v>6.9047697653750795E-2</c:v>
                </c:pt>
                <c:pt idx="42">
                  <c:v>7.5073086364101704E-2</c:v>
                </c:pt>
                <c:pt idx="43">
                  <c:v>8.1827734237478467E-2</c:v>
                </c:pt>
                <c:pt idx="44">
                  <c:v>8.9412889377469454E-2</c:v>
                </c:pt>
                <c:pt idx="45">
                  <c:v>9.7941503441166561E-2</c:v>
                </c:pt>
                <c:pt idx="46">
                  <c:v>0.10753712371074031</c:v>
                </c:pt>
                <c:pt idx="47">
                  <c:v>0.11833081270772915</c:v>
                </c:pt>
                <c:pt idx="48">
                  <c:v>0.13045487138679979</c:v>
                </c:pt>
                <c:pt idx="49">
                  <c:v>0.14403162270759795</c:v>
                </c:pt>
                <c:pt idx="50">
                  <c:v>0.15915494309189573</c:v>
                </c:pt>
                <c:pt idx="51">
                  <c:v>0.17586181557115552</c:v>
                </c:pt>
                <c:pt idx="52">
                  <c:v>0.19409139401450698</c:v>
                </c:pt>
                <c:pt idx="53">
                  <c:v>0.21363079609650434</c:v>
                </c:pt>
                <c:pt idx="54">
                  <c:v>0.23405138689984659</c:v>
                </c:pt>
                <c:pt idx="55">
                  <c:v>0.25464790894703304</c:v>
                </c:pt>
                <c:pt idx="56">
                  <c:v>0.27440507429637173</c:v>
                </c:pt>
                <c:pt idx="57">
                  <c:v>0.29202741851723957</c:v>
                </c:pt>
                <c:pt idx="58">
                  <c:v>0.30606719825364515</c:v>
                </c:pt>
                <c:pt idx="59">
                  <c:v>0.31515830315226817</c:v>
                </c:pt>
                <c:pt idx="60">
                  <c:v>0.31830988618379069</c:v>
                </c:pt>
                <c:pt idx="61">
                  <c:v>0.315158303152268</c:v>
                </c:pt>
                <c:pt idx="62">
                  <c:v>0.30606719825364487</c:v>
                </c:pt>
                <c:pt idx="63">
                  <c:v>0.29202741851723912</c:v>
                </c:pt>
                <c:pt idx="64">
                  <c:v>0.27440507429637123</c:v>
                </c:pt>
                <c:pt idx="65">
                  <c:v>0.25464790894703254</c:v>
                </c:pt>
                <c:pt idx="66">
                  <c:v>0.23405138689984611</c:v>
                </c:pt>
                <c:pt idx="67">
                  <c:v>0.21363079609650382</c:v>
                </c:pt>
                <c:pt idx="68">
                  <c:v>0.19409139401450654</c:v>
                </c:pt>
                <c:pt idx="69">
                  <c:v>0.17586181557115507</c:v>
                </c:pt>
                <c:pt idx="70">
                  <c:v>0.15915494309189537</c:v>
                </c:pt>
                <c:pt idx="71">
                  <c:v>0.14403162270759759</c:v>
                </c:pt>
                <c:pt idx="72">
                  <c:v>0.13045487138679945</c:v>
                </c:pt>
                <c:pt idx="73">
                  <c:v>0.11833081270772886</c:v>
                </c:pt>
                <c:pt idx="74">
                  <c:v>0.10753712371074009</c:v>
                </c:pt>
                <c:pt idx="75">
                  <c:v>9.7941503441166339E-2</c:v>
                </c:pt>
                <c:pt idx="76">
                  <c:v>8.9412889377469273E-2</c:v>
                </c:pt>
                <c:pt idx="77">
                  <c:v>8.18277342374783E-2</c:v>
                </c:pt>
                <c:pt idx="78">
                  <c:v>7.5073086364101538E-2</c:v>
                </c:pt>
                <c:pt idx="79">
                  <c:v>6.9047697653750656E-2</c:v>
                </c:pt>
                <c:pt idx="80">
                  <c:v>6.3661977236758122E-2</c:v>
                </c:pt>
                <c:pt idx="81">
                  <c:v>5.8837317224360551E-2</c:v>
                </c:pt>
                <c:pt idx="82">
                  <c:v>5.4505117497224413E-2</c:v>
                </c:pt>
                <c:pt idx="83">
                  <c:v>5.0605705275642371E-2</c:v>
                </c:pt>
                <c:pt idx="84">
                  <c:v>4.7087261269791486E-2</c:v>
                </c:pt>
                <c:pt idx="85">
                  <c:v>4.3904811887419376E-2</c:v>
                </c:pt>
                <c:pt idx="86">
                  <c:v>4.1019315229869908E-2</c:v>
                </c:pt>
                <c:pt idx="87">
                  <c:v>3.8396849961856508E-2</c:v>
                </c:pt>
                <c:pt idx="88">
                  <c:v>3.600790567689937E-2</c:v>
                </c:pt>
                <c:pt idx="89">
                  <c:v>3.3826767926013863E-2</c:v>
                </c:pt>
                <c:pt idx="90">
                  <c:v>3.1830988618379047E-2</c:v>
                </c:pt>
                <c:pt idx="91">
                  <c:v>3.0000931779810596E-2</c:v>
                </c:pt>
                <c:pt idx="92">
                  <c:v>2.8319384891796303E-2</c:v>
                </c:pt>
                <c:pt idx="93">
                  <c:v>2.6771226760621564E-2</c:v>
                </c:pt>
                <c:pt idx="94">
                  <c:v>2.5343143804441911E-2</c:v>
                </c:pt>
                <c:pt idx="95">
                  <c:v>2.4023387636512482E-2</c:v>
                </c:pt>
                <c:pt idx="96">
                  <c:v>2.2801567778208479E-2</c:v>
                </c:pt>
                <c:pt idx="97">
                  <c:v>2.1668474212647403E-2</c:v>
                </c:pt>
                <c:pt idx="98">
                  <c:v>2.0615925270970881E-2</c:v>
                </c:pt>
                <c:pt idx="99">
                  <c:v>1.963663702552686E-2</c:v>
                </c:pt>
                <c:pt idx="100">
                  <c:v>1.8724110951987671E-2</c:v>
                </c:pt>
                <c:pt idx="101">
                  <c:v>1.7872537124300418E-2</c:v>
                </c:pt>
                <c:pt idx="102">
                  <c:v>1.7076710632177604E-2</c:v>
                </c:pt>
                <c:pt idx="103">
                  <c:v>1.6331959270589565E-2</c:v>
                </c:pt>
                <c:pt idx="104">
                  <c:v>1.5634080853820759E-2</c:v>
                </c:pt>
                <c:pt idx="105">
                  <c:v>1.4979288761590149E-2</c:v>
                </c:pt>
                <c:pt idx="106">
                  <c:v>1.4364164538979726E-2</c:v>
                </c:pt>
                <c:pt idx="107">
                  <c:v>1.378561655191818E-2</c:v>
                </c:pt>
                <c:pt idx="108">
                  <c:v>1.324084385123922E-2</c:v>
                </c:pt>
                <c:pt idx="109">
                  <c:v>1.2727304525541418E-2</c:v>
                </c:pt>
                <c:pt idx="110">
                  <c:v>1.2242687930145803E-2</c:v>
                </c:pt>
                <c:pt idx="111">
                  <c:v>1.1784890269670157E-2</c:v>
                </c:pt>
                <c:pt idx="112">
                  <c:v>1.135199308786701E-2</c:v>
                </c:pt>
                <c:pt idx="113">
                  <c:v>1.0942244282701651E-2</c:v>
                </c:pt>
                <c:pt idx="114">
                  <c:v>1.0554041319091215E-2</c:v>
                </c:pt>
                <c:pt idx="115">
                  <c:v>1.0185916357881315E-2</c:v>
                </c:pt>
                <c:pt idx="116">
                  <c:v>9.8365230588316165E-3</c:v>
                </c:pt>
                <c:pt idx="117">
                  <c:v>9.5046248487247274E-3</c:v>
                </c:pt>
                <c:pt idx="118">
                  <c:v>9.1890844741279211E-3</c:v>
                </c:pt>
                <c:pt idx="119">
                  <c:v>8.8888546825967949E-3</c:v>
                </c:pt>
                <c:pt idx="120">
                  <c:v>8.6029698968592225E-3</c:v>
                </c:pt>
              </c:numCache>
            </c:numRef>
          </c:yVal>
          <c:smooth val="1"/>
        </c:ser>
        <c:dLbls>
          <c:showLegendKey val="0"/>
          <c:showVal val="0"/>
          <c:showCatName val="0"/>
          <c:showSerName val="0"/>
          <c:showPercent val="0"/>
          <c:showBubbleSize val="0"/>
        </c:dLbls>
        <c:axId val="132657840"/>
        <c:axId val="132660192"/>
      </c:scatterChart>
      <c:valAx>
        <c:axId val="132657840"/>
        <c:scaling>
          <c:orientation val="minMax"/>
          <c:max val="6"/>
          <c:min val="-6"/>
        </c:scaling>
        <c:delete val="0"/>
        <c:axPos val="b"/>
        <c:title>
          <c:tx>
            <c:rich>
              <a:bodyPr/>
              <a:lstStyle/>
              <a:p>
                <a:pPr>
                  <a:defRPr sz="1000" b="1" i="0" u="none" strike="noStrike" baseline="0">
                    <a:solidFill>
                      <a:srgbClr val="000000"/>
                    </a:solidFill>
                    <a:latin typeface="Arial"/>
                    <a:ea typeface="Arial"/>
                    <a:cs typeface="Arial"/>
                  </a:defRPr>
                </a:pPr>
                <a:r>
                  <a:rPr lang="en-US"/>
                  <a:t>Standard deviations in either direction</a:t>
                </a:r>
              </a:p>
            </c:rich>
          </c:tx>
          <c:layout>
            <c:manualLayout>
              <c:xMode val="edge"/>
              <c:yMode val="edge"/>
              <c:x val="0.21540906108327368"/>
              <c:y val="0.93470960933971836"/>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132660192"/>
        <c:crossesAt val="0"/>
        <c:crossBetween val="midCat"/>
        <c:majorUnit val="1"/>
      </c:valAx>
      <c:valAx>
        <c:axId val="132660192"/>
        <c:scaling>
          <c:orientation val="minMax"/>
          <c:max val="0.4"/>
          <c:min val="0"/>
        </c:scaling>
        <c:delete val="0"/>
        <c:axPos val="l"/>
        <c:majorGridlines>
          <c:spPr>
            <a:ln w="3175">
              <a:solidFill>
                <a:srgbClr val="000000"/>
              </a:solidFill>
              <a:prstDash val="solid"/>
            </a:ln>
          </c:spPr>
        </c:majorGridlines>
        <c:numFmt formatCode="General" sourceLinked="1"/>
        <c:majorTickMark val="none"/>
        <c:minorTickMark val="none"/>
        <c:tickLblPos val="none"/>
        <c:spPr>
          <a:ln w="3175">
            <a:solidFill>
              <a:srgbClr val="000000"/>
            </a:solidFill>
            <a:prstDash val="solid"/>
          </a:ln>
        </c:spPr>
        <c:crossAx val="132657840"/>
        <c:crosses val="autoZero"/>
        <c:crossBetween val="midCat"/>
        <c:majorUnit val="1"/>
        <c:minorUnit val="1"/>
      </c:valAx>
      <c:spPr>
        <a:noFill/>
        <a:ln w="12700">
          <a:solidFill>
            <a:srgbClr val="808080"/>
          </a:solidFill>
          <a:prstDash val="solid"/>
        </a:ln>
      </c:spPr>
    </c:plotArea>
    <c:legend>
      <c:legendPos val="r"/>
      <c:layout>
        <c:manualLayout>
          <c:xMode val="edge"/>
          <c:yMode val="edge"/>
          <c:x val="0.82528409090909094"/>
          <c:y val="0.48892674616695059"/>
          <c:w val="0.16903409090909094"/>
          <c:h val="0.26235093696763206"/>
        </c:manualLayout>
      </c:layout>
      <c:overlay val="0"/>
      <c:spPr>
        <a:solidFill>
          <a:srgbClr val="FFFFFF"/>
        </a:solidFill>
        <a:ln w="3175">
          <a:solidFill>
            <a:srgbClr val="000000"/>
          </a:solidFill>
          <a:prstDash val="solid"/>
        </a:ln>
      </c:spPr>
      <c:txPr>
        <a:bodyPr/>
        <a:lstStyle/>
        <a:p>
          <a:pPr>
            <a:defRPr sz="775" b="0"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b="0" i="0" u="none" strike="noStrike" baseline="0">
                <a:solidFill>
                  <a:srgbClr val="000000"/>
                </a:solidFill>
                <a:latin typeface="Arial"/>
                <a:ea typeface="Arial"/>
                <a:cs typeface="Arial"/>
              </a:defRPr>
            </a:pPr>
            <a:r>
              <a:rPr lang="en-US"/>
              <a:t>Cumulative values of the Standard Normal Distribution</a:t>
            </a:r>
          </a:p>
        </c:rich>
      </c:tx>
      <c:layout>
        <c:manualLayout>
          <c:xMode val="edge"/>
          <c:yMode val="edge"/>
          <c:x val="0.28918918918918918"/>
          <c:y val="2.9411764705882353E-2"/>
        </c:manualLayout>
      </c:layout>
      <c:overlay val="0"/>
      <c:spPr>
        <a:noFill/>
        <a:ln w="25400">
          <a:noFill/>
        </a:ln>
      </c:spPr>
    </c:title>
    <c:autoTitleDeleted val="0"/>
    <c:plotArea>
      <c:layout>
        <c:manualLayout>
          <c:layoutTarget val="inner"/>
          <c:xMode val="edge"/>
          <c:yMode val="edge"/>
          <c:x val="2.9729729729729731E-2"/>
          <c:y val="0.1286765860852285"/>
          <c:w val="0.74594594594594599"/>
          <c:h val="0.74448596235025055"/>
        </c:manualLayout>
      </c:layout>
      <c:scatterChart>
        <c:scatterStyle val="smoothMarker"/>
        <c:varyColors val="0"/>
        <c:ser>
          <c:idx val="0"/>
          <c:order val="0"/>
          <c:tx>
            <c:strRef>
              <c:f>'Normal and T distributions'!$F$21</c:f>
              <c:strCache>
                <c:ptCount val="1"/>
                <c:pt idx="0">
                  <c:v>cumulative values</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xVal>
            <c:numRef>
              <c:f>'Normal and T distributions'!$A$22:$A$142</c:f>
              <c:numCache>
                <c:formatCode>General</c:formatCode>
                <c:ptCount val="121"/>
                <c:pt idx="0">
                  <c:v>-5.9999999999999929</c:v>
                </c:pt>
                <c:pt idx="1">
                  <c:v>-5.8999999999999932</c:v>
                </c:pt>
                <c:pt idx="2">
                  <c:v>-5.7999999999999936</c:v>
                </c:pt>
                <c:pt idx="3">
                  <c:v>-5.699999999999994</c:v>
                </c:pt>
                <c:pt idx="4">
                  <c:v>-5.5999999999999943</c:v>
                </c:pt>
                <c:pt idx="5">
                  <c:v>-5.4999999999999947</c:v>
                </c:pt>
                <c:pt idx="6">
                  <c:v>-5.399999999999995</c:v>
                </c:pt>
                <c:pt idx="7">
                  <c:v>-5.2999999999999954</c:v>
                </c:pt>
                <c:pt idx="8">
                  <c:v>-5.1999999999999957</c:v>
                </c:pt>
                <c:pt idx="9">
                  <c:v>-5.0999999999999961</c:v>
                </c:pt>
                <c:pt idx="10">
                  <c:v>-4.9999999999999964</c:v>
                </c:pt>
                <c:pt idx="11">
                  <c:v>-4.8999999999999968</c:v>
                </c:pt>
                <c:pt idx="12">
                  <c:v>-4.7999999999999972</c:v>
                </c:pt>
                <c:pt idx="13">
                  <c:v>-4.6999999999999975</c:v>
                </c:pt>
                <c:pt idx="14">
                  <c:v>-4.5999999999999979</c:v>
                </c:pt>
                <c:pt idx="15">
                  <c:v>-4.4999999999999982</c:v>
                </c:pt>
                <c:pt idx="16">
                  <c:v>-4.3999999999999986</c:v>
                </c:pt>
                <c:pt idx="17">
                  <c:v>-4.2999999999999989</c:v>
                </c:pt>
                <c:pt idx="18">
                  <c:v>-4.1999999999999993</c:v>
                </c:pt>
                <c:pt idx="19">
                  <c:v>-4.0999999999999996</c:v>
                </c:pt>
                <c:pt idx="20">
                  <c:v>-4</c:v>
                </c:pt>
                <c:pt idx="21">
                  <c:v>-3.9</c:v>
                </c:pt>
                <c:pt idx="22">
                  <c:v>-3.8</c:v>
                </c:pt>
                <c:pt idx="23">
                  <c:v>-3.6999999999999997</c:v>
                </c:pt>
                <c:pt idx="24">
                  <c:v>-3.5999999999999996</c:v>
                </c:pt>
                <c:pt idx="25">
                  <c:v>-3.4999999999999996</c:v>
                </c:pt>
                <c:pt idx="26">
                  <c:v>-3.3999999999999995</c:v>
                </c:pt>
                <c:pt idx="27">
                  <c:v>-3.2999999999999994</c:v>
                </c:pt>
                <c:pt idx="28">
                  <c:v>-3.1999999999999993</c:v>
                </c:pt>
                <c:pt idx="29">
                  <c:v>-3.0999999999999992</c:v>
                </c:pt>
                <c:pt idx="30">
                  <c:v>-2.9999999999999991</c:v>
                </c:pt>
                <c:pt idx="31">
                  <c:v>-2.899999999999999</c:v>
                </c:pt>
                <c:pt idx="32">
                  <c:v>-2.7999999999999989</c:v>
                </c:pt>
                <c:pt idx="33">
                  <c:v>-2.6999999999999988</c:v>
                </c:pt>
                <c:pt idx="34">
                  <c:v>-2.5999999999999988</c:v>
                </c:pt>
                <c:pt idx="35">
                  <c:v>-2.4999999999999987</c:v>
                </c:pt>
                <c:pt idx="36">
                  <c:v>-2.3999999999999986</c:v>
                </c:pt>
                <c:pt idx="37">
                  <c:v>-2.2999999999999985</c:v>
                </c:pt>
                <c:pt idx="38">
                  <c:v>-2.1999999999999984</c:v>
                </c:pt>
                <c:pt idx="39">
                  <c:v>-2.0999999999999983</c:v>
                </c:pt>
                <c:pt idx="40">
                  <c:v>-1.9999999999999982</c:v>
                </c:pt>
                <c:pt idx="41">
                  <c:v>-1.8999999999999981</c:v>
                </c:pt>
                <c:pt idx="42">
                  <c:v>-1.799999999999998</c:v>
                </c:pt>
                <c:pt idx="43">
                  <c:v>-1.699999999999998</c:v>
                </c:pt>
                <c:pt idx="44">
                  <c:v>-1.5999999999999979</c:v>
                </c:pt>
                <c:pt idx="45">
                  <c:v>-1.4999999999999978</c:v>
                </c:pt>
                <c:pt idx="46">
                  <c:v>-1.3999999999999977</c:v>
                </c:pt>
                <c:pt idx="47">
                  <c:v>-1.2999999999999976</c:v>
                </c:pt>
                <c:pt idx="48">
                  <c:v>-1.1999999999999975</c:v>
                </c:pt>
                <c:pt idx="49">
                  <c:v>-1.0999999999999974</c:v>
                </c:pt>
                <c:pt idx="50">
                  <c:v>-0.99999999999999745</c:v>
                </c:pt>
                <c:pt idx="51">
                  <c:v>-0.89999999999999747</c:v>
                </c:pt>
                <c:pt idx="52">
                  <c:v>-0.79999999999999749</c:v>
                </c:pt>
                <c:pt idx="53">
                  <c:v>-0.69999999999999751</c:v>
                </c:pt>
                <c:pt idx="54">
                  <c:v>-0.59999999999999754</c:v>
                </c:pt>
                <c:pt idx="55">
                  <c:v>-0.49999999999999756</c:v>
                </c:pt>
                <c:pt idx="56">
                  <c:v>-0.39999999999999758</c:v>
                </c:pt>
                <c:pt idx="57">
                  <c:v>-0.2999999999999976</c:v>
                </c:pt>
                <c:pt idx="58">
                  <c:v>-0.1999999999999976</c:v>
                </c:pt>
                <c:pt idx="59">
                  <c:v>-9.9999999999997591E-2</c:v>
                </c:pt>
                <c:pt idx="60">
                  <c:v>0</c:v>
                </c:pt>
                <c:pt idx="61">
                  <c:v>0.1</c:v>
                </c:pt>
                <c:pt idx="62">
                  <c:v>0.2</c:v>
                </c:pt>
                <c:pt idx="63">
                  <c:v>0.30000000000000004</c:v>
                </c:pt>
                <c:pt idx="64">
                  <c:v>0.4</c:v>
                </c:pt>
                <c:pt idx="65">
                  <c:v>0.5</c:v>
                </c:pt>
                <c:pt idx="66">
                  <c:v>0.6</c:v>
                </c:pt>
                <c:pt idx="67">
                  <c:v>0.7</c:v>
                </c:pt>
                <c:pt idx="68">
                  <c:v>0.79999999999999993</c:v>
                </c:pt>
                <c:pt idx="69">
                  <c:v>0.89999999999999991</c:v>
                </c:pt>
                <c:pt idx="70">
                  <c:v>0.99999999999999989</c:v>
                </c:pt>
                <c:pt idx="71">
                  <c:v>1.0999999999999999</c:v>
                </c:pt>
                <c:pt idx="72">
                  <c:v>1.2</c:v>
                </c:pt>
                <c:pt idx="73">
                  <c:v>1.3</c:v>
                </c:pt>
                <c:pt idx="74">
                  <c:v>1.4000000000000001</c:v>
                </c:pt>
                <c:pt idx="75">
                  <c:v>1.5000000000000002</c:v>
                </c:pt>
                <c:pt idx="76">
                  <c:v>1.6000000000000003</c:v>
                </c:pt>
                <c:pt idx="77">
                  <c:v>1.7000000000000004</c:v>
                </c:pt>
                <c:pt idx="78">
                  <c:v>1.8000000000000005</c:v>
                </c:pt>
                <c:pt idx="79">
                  <c:v>1.9000000000000006</c:v>
                </c:pt>
                <c:pt idx="80">
                  <c:v>2.0000000000000004</c:v>
                </c:pt>
                <c:pt idx="81">
                  <c:v>2.1000000000000005</c:v>
                </c:pt>
                <c:pt idx="82">
                  <c:v>2.2000000000000006</c:v>
                </c:pt>
                <c:pt idx="83">
                  <c:v>2.3000000000000007</c:v>
                </c:pt>
                <c:pt idx="84">
                  <c:v>2.4000000000000008</c:v>
                </c:pt>
                <c:pt idx="85">
                  <c:v>2.5000000000000009</c:v>
                </c:pt>
                <c:pt idx="86">
                  <c:v>2.600000000000001</c:v>
                </c:pt>
                <c:pt idx="87">
                  <c:v>2.7000000000000011</c:v>
                </c:pt>
                <c:pt idx="88">
                  <c:v>2.8000000000000012</c:v>
                </c:pt>
                <c:pt idx="89">
                  <c:v>2.9000000000000012</c:v>
                </c:pt>
                <c:pt idx="90">
                  <c:v>3.0000000000000013</c:v>
                </c:pt>
                <c:pt idx="91">
                  <c:v>3.1000000000000014</c:v>
                </c:pt>
                <c:pt idx="92">
                  <c:v>3.2000000000000015</c:v>
                </c:pt>
                <c:pt idx="93">
                  <c:v>3.3000000000000016</c:v>
                </c:pt>
                <c:pt idx="94">
                  <c:v>3.4000000000000017</c:v>
                </c:pt>
                <c:pt idx="95">
                  <c:v>3.5000000000000018</c:v>
                </c:pt>
                <c:pt idx="96">
                  <c:v>3.6000000000000019</c:v>
                </c:pt>
                <c:pt idx="97">
                  <c:v>3.700000000000002</c:v>
                </c:pt>
                <c:pt idx="98">
                  <c:v>3.800000000000002</c:v>
                </c:pt>
                <c:pt idx="99">
                  <c:v>3.9000000000000021</c:v>
                </c:pt>
                <c:pt idx="100">
                  <c:v>4.0000000000000018</c:v>
                </c:pt>
                <c:pt idx="101">
                  <c:v>4.1000000000000014</c:v>
                </c:pt>
                <c:pt idx="102">
                  <c:v>4.2000000000000011</c:v>
                </c:pt>
                <c:pt idx="103">
                  <c:v>4.3000000000000007</c:v>
                </c:pt>
                <c:pt idx="104">
                  <c:v>4.4000000000000004</c:v>
                </c:pt>
                <c:pt idx="105">
                  <c:v>4.5</c:v>
                </c:pt>
                <c:pt idx="106">
                  <c:v>4.5999999999999996</c:v>
                </c:pt>
                <c:pt idx="107">
                  <c:v>4.6999999999999993</c:v>
                </c:pt>
                <c:pt idx="108">
                  <c:v>4.7999999999999989</c:v>
                </c:pt>
                <c:pt idx="109">
                  <c:v>4.8999999999999986</c:v>
                </c:pt>
                <c:pt idx="110">
                  <c:v>4.9999999999999982</c:v>
                </c:pt>
                <c:pt idx="111">
                  <c:v>5.0999999999999979</c:v>
                </c:pt>
                <c:pt idx="112">
                  <c:v>5.1999999999999975</c:v>
                </c:pt>
                <c:pt idx="113">
                  <c:v>5.2999999999999972</c:v>
                </c:pt>
                <c:pt idx="114">
                  <c:v>5.3999999999999968</c:v>
                </c:pt>
                <c:pt idx="115">
                  <c:v>5.4999999999999964</c:v>
                </c:pt>
                <c:pt idx="116">
                  <c:v>5.5999999999999961</c:v>
                </c:pt>
                <c:pt idx="117">
                  <c:v>5.6999999999999957</c:v>
                </c:pt>
                <c:pt idx="118">
                  <c:v>5.7999999999999954</c:v>
                </c:pt>
                <c:pt idx="119">
                  <c:v>5.899999999999995</c:v>
                </c:pt>
                <c:pt idx="120">
                  <c:v>5.9999999999999947</c:v>
                </c:pt>
              </c:numCache>
            </c:numRef>
          </c:xVal>
          <c:yVal>
            <c:numRef>
              <c:f>'Normal and T distributions'!$F$22:$F$142</c:f>
              <c:numCache>
                <c:formatCode>General</c:formatCode>
                <c:ptCount val="121"/>
                <c:pt idx="0">
                  <c:v>9.865876450377411E-10</c:v>
                </c:pt>
                <c:pt idx="1">
                  <c:v>1.8175078630995023E-9</c:v>
                </c:pt>
                <c:pt idx="2">
                  <c:v>3.3157459783262928E-9</c:v>
                </c:pt>
                <c:pt idx="3">
                  <c:v>5.9903714010637471E-9</c:v>
                </c:pt>
                <c:pt idx="4">
                  <c:v>1.0717590258311246E-8</c:v>
                </c:pt>
                <c:pt idx="5">
                  <c:v>1.8989562465888274E-8</c:v>
                </c:pt>
                <c:pt idx="6">
                  <c:v>3.3320448485429375E-8</c:v>
                </c:pt>
                <c:pt idx="7">
                  <c:v>5.7901340399647157E-8</c:v>
                </c:pt>
                <c:pt idx="8">
                  <c:v>9.9644263169336911E-8</c:v>
                </c:pt>
                <c:pt idx="9">
                  <c:v>1.6982674071476321E-7</c:v>
                </c:pt>
                <c:pt idx="10">
                  <c:v>2.8665157187919804E-7</c:v>
                </c:pt>
                <c:pt idx="11">
                  <c:v>4.7918327659032649E-7</c:v>
                </c:pt>
                <c:pt idx="12">
                  <c:v>7.9332815197560528E-7</c:v>
                </c:pt>
                <c:pt idx="13">
                  <c:v>1.3008074539172964E-6</c:v>
                </c:pt>
                <c:pt idx="14">
                  <c:v>2.1124547025028651E-6</c:v>
                </c:pt>
                <c:pt idx="15">
                  <c:v>3.3976731247300797E-6</c:v>
                </c:pt>
                <c:pt idx="16">
                  <c:v>5.4125439077038933E-6</c:v>
                </c:pt>
                <c:pt idx="17">
                  <c:v>8.539905470991845E-6</c:v>
                </c:pt>
                <c:pt idx="18">
                  <c:v>1.3345749015906336E-5</c:v>
                </c:pt>
                <c:pt idx="19">
                  <c:v>2.0657506912546714E-5</c:v>
                </c:pt>
                <c:pt idx="20">
                  <c:v>3.1671241833119857E-5</c:v>
                </c:pt>
                <c:pt idx="21">
                  <c:v>4.8096344017602614E-5</c:v>
                </c:pt>
                <c:pt idx="22">
                  <c:v>7.234804392511999E-5</c:v>
                </c:pt>
                <c:pt idx="23">
                  <c:v>1.0779973347738824E-4</c:v>
                </c:pt>
                <c:pt idx="24">
                  <c:v>1.5910859015753396E-4</c:v>
                </c:pt>
                <c:pt idx="25">
                  <c:v>2.3262907903552504E-4</c:v>
                </c:pt>
                <c:pt idx="26">
                  <c:v>3.3692926567688151E-4</c:v>
                </c:pt>
                <c:pt idx="27">
                  <c:v>4.8342414238377744E-4</c:v>
                </c:pt>
                <c:pt idx="28">
                  <c:v>6.8713793791584969E-4</c:v>
                </c:pt>
                <c:pt idx="29">
                  <c:v>9.6760321321835816E-4</c:v>
                </c:pt>
                <c:pt idx="30">
                  <c:v>1.3498980316300983E-3</c:v>
                </c:pt>
                <c:pt idx="31">
                  <c:v>1.865813300384041E-3</c:v>
                </c:pt>
                <c:pt idx="32">
                  <c:v>2.555130330427939E-3</c:v>
                </c:pt>
                <c:pt idx="33">
                  <c:v>3.4669738030406777E-3</c:v>
                </c:pt>
                <c:pt idx="34">
                  <c:v>4.6611880237187649E-3</c:v>
                </c:pt>
                <c:pt idx="35">
                  <c:v>6.2096653257761565E-3</c:v>
                </c:pt>
                <c:pt idx="36">
                  <c:v>8.1975359245961572E-3</c:v>
                </c:pt>
                <c:pt idx="37">
                  <c:v>1.0724110021675844E-2</c:v>
                </c:pt>
                <c:pt idx="38">
                  <c:v>1.3903447513498663E-2</c:v>
                </c:pt>
                <c:pt idx="39">
                  <c:v>1.7864420562816629E-2</c:v>
                </c:pt>
                <c:pt idx="40">
                  <c:v>2.2750131948179302E-2</c:v>
                </c:pt>
                <c:pt idx="41">
                  <c:v>2.8716559816001928E-2</c:v>
                </c:pt>
                <c:pt idx="42">
                  <c:v>3.5930319112925969E-2</c:v>
                </c:pt>
                <c:pt idx="43">
                  <c:v>4.4565462758543194E-2</c:v>
                </c:pt>
                <c:pt idx="44">
                  <c:v>5.4799291699558203E-2</c:v>
                </c:pt>
                <c:pt idx="45">
                  <c:v>6.6807201268858321E-2</c:v>
                </c:pt>
                <c:pt idx="46">
                  <c:v>8.0756659233771386E-2</c:v>
                </c:pt>
                <c:pt idx="47">
                  <c:v>9.6800484585610733E-2</c:v>
                </c:pt>
                <c:pt idx="48">
                  <c:v>0.11506967022170875</c:v>
                </c:pt>
                <c:pt idx="49">
                  <c:v>0.1356660609463832</c:v>
                </c:pt>
                <c:pt idx="50">
                  <c:v>0.1586552539314576</c:v>
                </c:pt>
                <c:pt idx="51">
                  <c:v>0.18406012534676011</c:v>
                </c:pt>
                <c:pt idx="52">
                  <c:v>0.21185539858339739</c:v>
                </c:pt>
                <c:pt idx="53">
                  <c:v>0.24196365222307376</c:v>
                </c:pt>
                <c:pt idx="54">
                  <c:v>0.27425311775007433</c:v>
                </c:pt>
                <c:pt idx="55">
                  <c:v>0.30853753872598771</c:v>
                </c:pt>
                <c:pt idx="56">
                  <c:v>0.34457825838967671</c:v>
                </c:pt>
                <c:pt idx="57">
                  <c:v>0.38208857781104827</c:v>
                </c:pt>
                <c:pt idx="58">
                  <c:v>0.4207402905608979</c:v>
                </c:pt>
                <c:pt idx="59">
                  <c:v>0.46017216272297196</c:v>
                </c:pt>
                <c:pt idx="60">
                  <c:v>0.5</c:v>
                </c:pt>
                <c:pt idx="61">
                  <c:v>0.53982783727702899</c:v>
                </c:pt>
                <c:pt idx="62">
                  <c:v>0.57925970943910299</c:v>
                </c:pt>
                <c:pt idx="63">
                  <c:v>0.61791142218895267</c:v>
                </c:pt>
                <c:pt idx="64">
                  <c:v>0.65542174161032429</c:v>
                </c:pt>
                <c:pt idx="65">
                  <c:v>0.69146246127401312</c:v>
                </c:pt>
                <c:pt idx="66">
                  <c:v>0.72574688224992645</c:v>
                </c:pt>
                <c:pt idx="67">
                  <c:v>0.75803634777692697</c:v>
                </c:pt>
                <c:pt idx="68">
                  <c:v>0.78814460141660336</c:v>
                </c:pt>
                <c:pt idx="69">
                  <c:v>0.81593987465324047</c:v>
                </c:pt>
                <c:pt idx="70">
                  <c:v>0.84134474606854281</c:v>
                </c:pt>
                <c:pt idx="71">
                  <c:v>0.86433393905361733</c:v>
                </c:pt>
                <c:pt idx="72">
                  <c:v>0.88493032977829178</c:v>
                </c:pt>
                <c:pt idx="73">
                  <c:v>0.9031995154143897</c:v>
                </c:pt>
                <c:pt idx="74">
                  <c:v>0.91924334076622893</c:v>
                </c:pt>
                <c:pt idx="75">
                  <c:v>0.93319279873114191</c:v>
                </c:pt>
                <c:pt idx="76">
                  <c:v>0.94520070830044201</c:v>
                </c:pt>
                <c:pt idx="77">
                  <c:v>0.95543453724145699</c:v>
                </c:pt>
                <c:pt idx="78">
                  <c:v>0.96406968088707423</c:v>
                </c:pt>
                <c:pt idx="79">
                  <c:v>0.97128344018399826</c:v>
                </c:pt>
                <c:pt idx="80">
                  <c:v>0.97724986805182079</c:v>
                </c:pt>
                <c:pt idx="81">
                  <c:v>0.98213557943718344</c:v>
                </c:pt>
                <c:pt idx="82">
                  <c:v>0.98609655248650141</c:v>
                </c:pt>
                <c:pt idx="83">
                  <c:v>0.98927588997832416</c:v>
                </c:pt>
                <c:pt idx="84">
                  <c:v>0.99180246407540384</c:v>
                </c:pt>
                <c:pt idx="85">
                  <c:v>0.99379033467422384</c:v>
                </c:pt>
                <c:pt idx="86">
                  <c:v>0.99533881197628127</c:v>
                </c:pt>
                <c:pt idx="87">
                  <c:v>0.99653302619695938</c:v>
                </c:pt>
                <c:pt idx="88">
                  <c:v>0.99744486966957213</c:v>
                </c:pt>
                <c:pt idx="89">
                  <c:v>0.99813418669961596</c:v>
                </c:pt>
                <c:pt idx="90">
                  <c:v>0.9986501019683699</c:v>
                </c:pt>
                <c:pt idx="91">
                  <c:v>0.99903239678678168</c:v>
                </c:pt>
                <c:pt idx="92">
                  <c:v>0.99931286206208414</c:v>
                </c:pt>
                <c:pt idx="93">
                  <c:v>0.99951657585761622</c:v>
                </c:pt>
                <c:pt idx="94">
                  <c:v>0.99966307073432314</c:v>
                </c:pt>
                <c:pt idx="95">
                  <c:v>0.99976737092096446</c:v>
                </c:pt>
                <c:pt idx="96">
                  <c:v>0.99984089140984245</c:v>
                </c:pt>
                <c:pt idx="97">
                  <c:v>0.99989220026652259</c:v>
                </c:pt>
                <c:pt idx="98">
                  <c:v>0.99992765195607491</c:v>
                </c:pt>
                <c:pt idx="99">
                  <c:v>0.99995190365598241</c:v>
                </c:pt>
                <c:pt idx="100">
                  <c:v>0.99996832875816688</c:v>
                </c:pt>
                <c:pt idx="101">
                  <c:v>0.99997934249308751</c:v>
                </c:pt>
                <c:pt idx="102">
                  <c:v>0.9999866542509841</c:v>
                </c:pt>
                <c:pt idx="103">
                  <c:v>0.99999146009452899</c:v>
                </c:pt>
                <c:pt idx="104">
                  <c:v>0.99999458745609227</c:v>
                </c:pt>
                <c:pt idx="105">
                  <c:v>0.99999660232687526</c:v>
                </c:pt>
                <c:pt idx="106">
                  <c:v>0.9999978875452975</c:v>
                </c:pt>
                <c:pt idx="107">
                  <c:v>0.99999869919254614</c:v>
                </c:pt>
                <c:pt idx="108">
                  <c:v>0.99999920667184805</c:v>
                </c:pt>
                <c:pt idx="109">
                  <c:v>0.99999952081672339</c:v>
                </c:pt>
                <c:pt idx="110">
                  <c:v>0.99999971334842808</c:v>
                </c:pt>
                <c:pt idx="111">
                  <c:v>0.99999983017325933</c:v>
                </c:pt>
                <c:pt idx="112">
                  <c:v>0.99999990035573683</c:v>
                </c:pt>
                <c:pt idx="113">
                  <c:v>0.99999994209865961</c:v>
                </c:pt>
                <c:pt idx="114">
                  <c:v>0.99999996667955149</c:v>
                </c:pt>
                <c:pt idx="115">
                  <c:v>0.99999998101043752</c:v>
                </c:pt>
                <c:pt idx="116">
                  <c:v>0.99999998928240974</c:v>
                </c:pt>
                <c:pt idx="117">
                  <c:v>0.99999999400962858</c:v>
                </c:pt>
                <c:pt idx="118">
                  <c:v>0.99999999668425399</c:v>
                </c:pt>
                <c:pt idx="119">
                  <c:v>0.99999999818249219</c:v>
                </c:pt>
                <c:pt idx="120">
                  <c:v>0.9999999990134123</c:v>
                </c:pt>
              </c:numCache>
            </c:numRef>
          </c:yVal>
          <c:smooth val="1"/>
        </c:ser>
        <c:dLbls>
          <c:showLegendKey val="0"/>
          <c:showVal val="0"/>
          <c:showCatName val="0"/>
          <c:showSerName val="0"/>
          <c:showPercent val="0"/>
          <c:showBubbleSize val="0"/>
        </c:dLbls>
        <c:axId val="132659800"/>
        <c:axId val="132655880"/>
      </c:scatterChart>
      <c:valAx>
        <c:axId val="132659800"/>
        <c:scaling>
          <c:orientation val="minMax"/>
        </c:scaling>
        <c:delete val="0"/>
        <c:axPos val="b"/>
        <c:title>
          <c:tx>
            <c:rich>
              <a:bodyPr/>
              <a:lstStyle/>
              <a:p>
                <a:pPr>
                  <a:defRPr sz="1000" b="1" i="0" u="none" strike="noStrike" baseline="0">
                    <a:solidFill>
                      <a:srgbClr val="000000"/>
                    </a:solidFill>
                    <a:latin typeface="Arial"/>
                    <a:ea typeface="Arial"/>
                    <a:cs typeface="Arial"/>
                  </a:defRPr>
                </a:pPr>
                <a:r>
                  <a:rPr lang="en-US"/>
                  <a:t>Standard Deviation away from zero</a:t>
                </a:r>
              </a:p>
            </c:rich>
          </c:tx>
          <c:layout>
            <c:manualLayout>
              <c:xMode val="edge"/>
              <c:yMode val="edge"/>
              <c:x val="0.24864864864864866"/>
              <c:y val="0.9301478307858576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132655880"/>
        <c:crosses val="autoZero"/>
        <c:crossBetween val="midCat"/>
      </c:valAx>
      <c:valAx>
        <c:axId val="132655880"/>
        <c:scaling>
          <c:orientation val="minMax"/>
          <c:max val="1"/>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132659800"/>
        <c:crosses val="autoZero"/>
        <c:crossBetween val="midCat"/>
        <c:majorUnit val="0.05"/>
        <c:minorUnit val="0.05"/>
      </c:valAx>
      <c:spPr>
        <a:noFill/>
        <a:ln w="12700">
          <a:solidFill>
            <a:srgbClr val="808080"/>
          </a:solidFill>
          <a:prstDash val="solid"/>
        </a:ln>
      </c:spPr>
    </c:plotArea>
    <c:legend>
      <c:legendPos val="r"/>
      <c:layout>
        <c:manualLayout>
          <c:xMode val="edge"/>
          <c:yMode val="edge"/>
          <c:x val="0.8"/>
          <c:y val="0.48713273892234055"/>
          <c:w val="0.18918918918918914"/>
          <c:h val="4.0441176470588203E-2"/>
        </c:manualLayout>
      </c:layout>
      <c:overlay val="0"/>
      <c:spPr>
        <a:solidFill>
          <a:srgbClr val="FFFFFF"/>
        </a:solidFill>
        <a:ln w="3175">
          <a:solidFill>
            <a:srgbClr val="000000"/>
          </a:solidFill>
          <a:prstDash val="solid"/>
        </a:ln>
      </c:spPr>
      <c:txPr>
        <a:bodyPr/>
        <a:lstStyle/>
        <a:p>
          <a:pPr>
            <a:defRPr sz="775" b="0"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Arial"/>
                <a:ea typeface="Arial"/>
                <a:cs typeface="Arial"/>
              </a:defRPr>
            </a:pPr>
            <a:r>
              <a:rPr lang="en-US" sz="1200" b="1" i="0" u="none" strike="noStrike" baseline="0">
                <a:solidFill>
                  <a:srgbClr val="000000"/>
                </a:solidFill>
                <a:latin typeface="Arial"/>
                <a:cs typeface="Arial"/>
              </a:rPr>
              <a:t>The Standard Normal distribution</a:t>
            </a:r>
          </a:p>
          <a:p>
            <a:pPr>
              <a:defRPr sz="1000" b="0" i="0" u="none" strike="noStrike" baseline="0">
                <a:solidFill>
                  <a:srgbClr val="000000"/>
                </a:solidFill>
                <a:latin typeface="Arial"/>
                <a:ea typeface="Arial"/>
                <a:cs typeface="Arial"/>
              </a:defRPr>
            </a:pPr>
            <a:r>
              <a:rPr lang="en-US" sz="1200" b="1" i="0" u="none" strike="noStrike" baseline="0">
                <a:solidFill>
                  <a:srgbClr val="000000"/>
                </a:solidFill>
                <a:latin typeface="Arial"/>
                <a:cs typeface="Arial"/>
              </a:rPr>
              <a:t>Plus T-distributions by df</a:t>
            </a:r>
          </a:p>
        </c:rich>
      </c:tx>
      <c:layout>
        <c:manualLayout>
          <c:xMode val="edge"/>
          <c:yMode val="edge"/>
          <c:x val="0.24056646765308182"/>
          <c:y val="2.7491356683862794E-2"/>
        </c:manualLayout>
      </c:layout>
      <c:overlay val="0"/>
      <c:spPr>
        <a:noFill/>
        <a:ln w="25400">
          <a:noFill/>
        </a:ln>
      </c:spPr>
    </c:title>
    <c:autoTitleDeleted val="0"/>
    <c:plotArea>
      <c:layout>
        <c:manualLayout>
          <c:layoutTarget val="inner"/>
          <c:xMode val="edge"/>
          <c:yMode val="edge"/>
          <c:x val="6.6037735849056603E-2"/>
          <c:y val="0.13172984820196446"/>
          <c:w val="0.75314581052508744"/>
          <c:h val="0.74742393454671152"/>
        </c:manualLayout>
      </c:layout>
      <c:scatterChart>
        <c:scatterStyle val="smoothMarker"/>
        <c:varyColors val="0"/>
        <c:ser>
          <c:idx val="0"/>
          <c:order val="0"/>
          <c:tx>
            <c:v>Normal</c:v>
          </c:tx>
          <c:spPr>
            <a:ln w="50800">
              <a:solidFill>
                <a:srgbClr val="000080"/>
              </a:solidFill>
              <a:prstDash val="sysDot"/>
            </a:ln>
          </c:spPr>
          <c:marker>
            <c:symbol val="diamond"/>
            <c:size val="5"/>
            <c:spPr>
              <a:solidFill>
                <a:srgbClr val="000080"/>
              </a:solidFill>
              <a:ln>
                <a:solidFill>
                  <a:srgbClr val="000080"/>
                </a:solidFill>
                <a:prstDash val="solid"/>
              </a:ln>
            </c:spPr>
          </c:marker>
          <c:xVal>
            <c:numRef>
              <c:f>'Normal and T distributions'!$A$22:$A$142</c:f>
              <c:numCache>
                <c:formatCode>General</c:formatCode>
                <c:ptCount val="121"/>
                <c:pt idx="0">
                  <c:v>-5.9999999999999929</c:v>
                </c:pt>
                <c:pt idx="1">
                  <c:v>-5.8999999999999932</c:v>
                </c:pt>
                <c:pt idx="2">
                  <c:v>-5.7999999999999936</c:v>
                </c:pt>
                <c:pt idx="3">
                  <c:v>-5.699999999999994</c:v>
                </c:pt>
                <c:pt idx="4">
                  <c:v>-5.5999999999999943</c:v>
                </c:pt>
                <c:pt idx="5">
                  <c:v>-5.4999999999999947</c:v>
                </c:pt>
                <c:pt idx="6">
                  <c:v>-5.399999999999995</c:v>
                </c:pt>
                <c:pt idx="7">
                  <c:v>-5.2999999999999954</c:v>
                </c:pt>
                <c:pt idx="8">
                  <c:v>-5.1999999999999957</c:v>
                </c:pt>
                <c:pt idx="9">
                  <c:v>-5.0999999999999961</c:v>
                </c:pt>
                <c:pt idx="10">
                  <c:v>-4.9999999999999964</c:v>
                </c:pt>
                <c:pt idx="11">
                  <c:v>-4.8999999999999968</c:v>
                </c:pt>
                <c:pt idx="12">
                  <c:v>-4.7999999999999972</c:v>
                </c:pt>
                <c:pt idx="13">
                  <c:v>-4.6999999999999975</c:v>
                </c:pt>
                <c:pt idx="14">
                  <c:v>-4.5999999999999979</c:v>
                </c:pt>
                <c:pt idx="15">
                  <c:v>-4.4999999999999982</c:v>
                </c:pt>
                <c:pt idx="16">
                  <c:v>-4.3999999999999986</c:v>
                </c:pt>
                <c:pt idx="17">
                  <c:v>-4.2999999999999989</c:v>
                </c:pt>
                <c:pt idx="18">
                  <c:v>-4.1999999999999993</c:v>
                </c:pt>
                <c:pt idx="19">
                  <c:v>-4.0999999999999996</c:v>
                </c:pt>
                <c:pt idx="20">
                  <c:v>-4</c:v>
                </c:pt>
                <c:pt idx="21">
                  <c:v>-3.9</c:v>
                </c:pt>
                <c:pt idx="22">
                  <c:v>-3.8</c:v>
                </c:pt>
                <c:pt idx="23">
                  <c:v>-3.6999999999999997</c:v>
                </c:pt>
                <c:pt idx="24">
                  <c:v>-3.5999999999999996</c:v>
                </c:pt>
                <c:pt idx="25">
                  <c:v>-3.4999999999999996</c:v>
                </c:pt>
                <c:pt idx="26">
                  <c:v>-3.3999999999999995</c:v>
                </c:pt>
                <c:pt idx="27">
                  <c:v>-3.2999999999999994</c:v>
                </c:pt>
                <c:pt idx="28">
                  <c:v>-3.1999999999999993</c:v>
                </c:pt>
                <c:pt idx="29">
                  <c:v>-3.0999999999999992</c:v>
                </c:pt>
                <c:pt idx="30">
                  <c:v>-2.9999999999999991</c:v>
                </c:pt>
                <c:pt idx="31">
                  <c:v>-2.899999999999999</c:v>
                </c:pt>
                <c:pt idx="32">
                  <c:v>-2.7999999999999989</c:v>
                </c:pt>
                <c:pt idx="33">
                  <c:v>-2.6999999999999988</c:v>
                </c:pt>
                <c:pt idx="34">
                  <c:v>-2.5999999999999988</c:v>
                </c:pt>
                <c:pt idx="35">
                  <c:v>-2.4999999999999987</c:v>
                </c:pt>
                <c:pt idx="36">
                  <c:v>-2.3999999999999986</c:v>
                </c:pt>
                <c:pt idx="37">
                  <c:v>-2.2999999999999985</c:v>
                </c:pt>
                <c:pt idx="38">
                  <c:v>-2.1999999999999984</c:v>
                </c:pt>
                <c:pt idx="39">
                  <c:v>-2.0999999999999983</c:v>
                </c:pt>
                <c:pt idx="40">
                  <c:v>-1.9999999999999982</c:v>
                </c:pt>
                <c:pt idx="41">
                  <c:v>-1.8999999999999981</c:v>
                </c:pt>
                <c:pt idx="42">
                  <c:v>-1.799999999999998</c:v>
                </c:pt>
                <c:pt idx="43">
                  <c:v>-1.699999999999998</c:v>
                </c:pt>
                <c:pt idx="44">
                  <c:v>-1.5999999999999979</c:v>
                </c:pt>
                <c:pt idx="45">
                  <c:v>-1.4999999999999978</c:v>
                </c:pt>
                <c:pt idx="46">
                  <c:v>-1.3999999999999977</c:v>
                </c:pt>
                <c:pt idx="47">
                  <c:v>-1.2999999999999976</c:v>
                </c:pt>
                <c:pt idx="48">
                  <c:v>-1.1999999999999975</c:v>
                </c:pt>
                <c:pt idx="49">
                  <c:v>-1.0999999999999974</c:v>
                </c:pt>
                <c:pt idx="50">
                  <c:v>-0.99999999999999745</c:v>
                </c:pt>
                <c:pt idx="51">
                  <c:v>-0.89999999999999747</c:v>
                </c:pt>
                <c:pt idx="52">
                  <c:v>-0.79999999999999749</c:v>
                </c:pt>
                <c:pt idx="53">
                  <c:v>-0.69999999999999751</c:v>
                </c:pt>
                <c:pt idx="54">
                  <c:v>-0.59999999999999754</c:v>
                </c:pt>
                <c:pt idx="55">
                  <c:v>-0.49999999999999756</c:v>
                </c:pt>
                <c:pt idx="56">
                  <c:v>-0.39999999999999758</c:v>
                </c:pt>
                <c:pt idx="57">
                  <c:v>-0.2999999999999976</c:v>
                </c:pt>
                <c:pt idx="58">
                  <c:v>-0.1999999999999976</c:v>
                </c:pt>
                <c:pt idx="59">
                  <c:v>-9.9999999999997591E-2</c:v>
                </c:pt>
                <c:pt idx="60">
                  <c:v>0</c:v>
                </c:pt>
                <c:pt idx="61">
                  <c:v>0.1</c:v>
                </c:pt>
                <c:pt idx="62">
                  <c:v>0.2</c:v>
                </c:pt>
                <c:pt idx="63">
                  <c:v>0.30000000000000004</c:v>
                </c:pt>
                <c:pt idx="64">
                  <c:v>0.4</c:v>
                </c:pt>
                <c:pt idx="65">
                  <c:v>0.5</c:v>
                </c:pt>
                <c:pt idx="66">
                  <c:v>0.6</c:v>
                </c:pt>
                <c:pt idx="67">
                  <c:v>0.7</c:v>
                </c:pt>
                <c:pt idx="68">
                  <c:v>0.79999999999999993</c:v>
                </c:pt>
                <c:pt idx="69">
                  <c:v>0.89999999999999991</c:v>
                </c:pt>
                <c:pt idx="70">
                  <c:v>0.99999999999999989</c:v>
                </c:pt>
                <c:pt idx="71">
                  <c:v>1.0999999999999999</c:v>
                </c:pt>
                <c:pt idx="72">
                  <c:v>1.2</c:v>
                </c:pt>
                <c:pt idx="73">
                  <c:v>1.3</c:v>
                </c:pt>
                <c:pt idx="74">
                  <c:v>1.4000000000000001</c:v>
                </c:pt>
                <c:pt idx="75">
                  <c:v>1.5000000000000002</c:v>
                </c:pt>
                <c:pt idx="76">
                  <c:v>1.6000000000000003</c:v>
                </c:pt>
                <c:pt idx="77">
                  <c:v>1.7000000000000004</c:v>
                </c:pt>
                <c:pt idx="78">
                  <c:v>1.8000000000000005</c:v>
                </c:pt>
                <c:pt idx="79">
                  <c:v>1.9000000000000006</c:v>
                </c:pt>
                <c:pt idx="80">
                  <c:v>2.0000000000000004</c:v>
                </c:pt>
                <c:pt idx="81">
                  <c:v>2.1000000000000005</c:v>
                </c:pt>
                <c:pt idx="82">
                  <c:v>2.2000000000000006</c:v>
                </c:pt>
                <c:pt idx="83">
                  <c:v>2.3000000000000007</c:v>
                </c:pt>
                <c:pt idx="84">
                  <c:v>2.4000000000000008</c:v>
                </c:pt>
                <c:pt idx="85">
                  <c:v>2.5000000000000009</c:v>
                </c:pt>
                <c:pt idx="86">
                  <c:v>2.600000000000001</c:v>
                </c:pt>
                <c:pt idx="87">
                  <c:v>2.7000000000000011</c:v>
                </c:pt>
                <c:pt idx="88">
                  <c:v>2.8000000000000012</c:v>
                </c:pt>
                <c:pt idx="89">
                  <c:v>2.9000000000000012</c:v>
                </c:pt>
                <c:pt idx="90">
                  <c:v>3.0000000000000013</c:v>
                </c:pt>
                <c:pt idx="91">
                  <c:v>3.1000000000000014</c:v>
                </c:pt>
                <c:pt idx="92">
                  <c:v>3.2000000000000015</c:v>
                </c:pt>
                <c:pt idx="93">
                  <c:v>3.3000000000000016</c:v>
                </c:pt>
                <c:pt idx="94">
                  <c:v>3.4000000000000017</c:v>
                </c:pt>
                <c:pt idx="95">
                  <c:v>3.5000000000000018</c:v>
                </c:pt>
                <c:pt idx="96">
                  <c:v>3.6000000000000019</c:v>
                </c:pt>
                <c:pt idx="97">
                  <c:v>3.700000000000002</c:v>
                </c:pt>
                <c:pt idx="98">
                  <c:v>3.800000000000002</c:v>
                </c:pt>
                <c:pt idx="99">
                  <c:v>3.9000000000000021</c:v>
                </c:pt>
                <c:pt idx="100">
                  <c:v>4.0000000000000018</c:v>
                </c:pt>
                <c:pt idx="101">
                  <c:v>4.1000000000000014</c:v>
                </c:pt>
                <c:pt idx="102">
                  <c:v>4.2000000000000011</c:v>
                </c:pt>
                <c:pt idx="103">
                  <c:v>4.3000000000000007</c:v>
                </c:pt>
                <c:pt idx="104">
                  <c:v>4.4000000000000004</c:v>
                </c:pt>
                <c:pt idx="105">
                  <c:v>4.5</c:v>
                </c:pt>
                <c:pt idx="106">
                  <c:v>4.5999999999999996</c:v>
                </c:pt>
                <c:pt idx="107">
                  <c:v>4.6999999999999993</c:v>
                </c:pt>
                <c:pt idx="108">
                  <c:v>4.7999999999999989</c:v>
                </c:pt>
                <c:pt idx="109">
                  <c:v>4.8999999999999986</c:v>
                </c:pt>
                <c:pt idx="110">
                  <c:v>4.9999999999999982</c:v>
                </c:pt>
                <c:pt idx="111">
                  <c:v>5.0999999999999979</c:v>
                </c:pt>
                <c:pt idx="112">
                  <c:v>5.1999999999999975</c:v>
                </c:pt>
                <c:pt idx="113">
                  <c:v>5.2999999999999972</c:v>
                </c:pt>
                <c:pt idx="114">
                  <c:v>5.3999999999999968</c:v>
                </c:pt>
                <c:pt idx="115">
                  <c:v>5.4999999999999964</c:v>
                </c:pt>
                <c:pt idx="116">
                  <c:v>5.5999999999999961</c:v>
                </c:pt>
                <c:pt idx="117">
                  <c:v>5.6999999999999957</c:v>
                </c:pt>
                <c:pt idx="118">
                  <c:v>5.7999999999999954</c:v>
                </c:pt>
                <c:pt idx="119">
                  <c:v>5.899999999999995</c:v>
                </c:pt>
                <c:pt idx="120">
                  <c:v>5.9999999999999947</c:v>
                </c:pt>
              </c:numCache>
            </c:numRef>
          </c:xVal>
          <c:yVal>
            <c:numRef>
              <c:f>'Normal and T distributions'!$E$22:$E$142</c:f>
              <c:numCache>
                <c:formatCode>General</c:formatCode>
                <c:ptCount val="121"/>
                <c:pt idx="0">
                  <c:v>6.0758829016452383E-9</c:v>
                </c:pt>
                <c:pt idx="1">
                  <c:v>1.1015763718637112E-8</c:v>
                </c:pt>
                <c:pt idx="2">
                  <c:v>1.9773196574892627E-8</c:v>
                </c:pt>
                <c:pt idx="3">
                  <c:v>3.5139551247913648E-8</c:v>
                </c:pt>
                <c:pt idx="4">
                  <c:v>6.1826205528981118E-8</c:v>
                </c:pt>
                <c:pt idx="5">
                  <c:v>1.0769760134399732E-7</c:v>
                </c:pt>
                <c:pt idx="6">
                  <c:v>1.857361860396931E-7</c:v>
                </c:pt>
                <c:pt idx="7">
                  <c:v>3.171349243764747E-7</c:v>
                </c:pt>
                <c:pt idx="8">
                  <c:v>5.3610353904224393E-7</c:v>
                </c:pt>
                <c:pt idx="9">
                  <c:v>8.9724352389101341E-7</c:v>
                </c:pt>
                <c:pt idx="10">
                  <c:v>1.4867195274146744E-6</c:v>
                </c:pt>
                <c:pt idx="11">
                  <c:v>2.4389607666954878E-6</c:v>
                </c:pt>
                <c:pt idx="12">
                  <c:v>3.9612991248183637E-6</c:v>
                </c:pt>
                <c:pt idx="13">
                  <c:v>6.3698252331959322E-6</c:v>
                </c:pt>
                <c:pt idx="14">
                  <c:v>1.0140852151978993E-5</c:v>
                </c:pt>
                <c:pt idx="15">
                  <c:v>1.5983741243232202E-5</c:v>
                </c:pt>
                <c:pt idx="16">
                  <c:v>2.4942471502790058E-5</c:v>
                </c:pt>
                <c:pt idx="17">
                  <c:v>3.8535197070757062E-5</c:v>
                </c:pt>
                <c:pt idx="18">
                  <c:v>5.8943068259270226E-5</c:v>
                </c:pt>
                <c:pt idx="19">
                  <c:v>8.9261657938452782E-5</c:v>
                </c:pt>
                <c:pt idx="20">
                  <c:v>1.3383022690633412E-4</c:v>
                </c:pt>
                <c:pt idx="21">
                  <c:v>1.9865547308712121E-4</c:v>
                </c:pt>
                <c:pt idx="22">
                  <c:v>2.919469282814991E-4</c:v>
                </c:pt>
                <c:pt idx="23">
                  <c:v>4.247802741737373E-4</c:v>
                </c:pt>
                <c:pt idx="24">
                  <c:v>6.1190193533273377E-4</c:v>
                </c:pt>
                <c:pt idx="25">
                  <c:v>8.7268270248894262E-4</c:v>
                </c:pt>
                <c:pt idx="26">
                  <c:v>1.2322191789827174E-3</c:v>
                </c:pt>
                <c:pt idx="27">
                  <c:v>1.7225689537456134E-3</c:v>
                </c:pt>
                <c:pt idx="28">
                  <c:v>2.3840882217989285E-3</c:v>
                </c:pt>
                <c:pt idx="29">
                  <c:v>3.2668190840628901E-3</c:v>
                </c:pt>
                <c:pt idx="30">
                  <c:v>4.4318484497376104E-3</c:v>
                </c:pt>
                <c:pt idx="31">
                  <c:v>5.9525324705454975E-3</c:v>
                </c:pt>
                <c:pt idx="32">
                  <c:v>7.9154516504915118E-3</c:v>
                </c:pt>
                <c:pt idx="33">
                  <c:v>1.0420934903303619E-2</c:v>
                </c:pt>
                <c:pt idx="34">
                  <c:v>1.3582969349535899E-2</c:v>
                </c:pt>
                <c:pt idx="35">
                  <c:v>1.7528300643068886E-2</c:v>
                </c:pt>
                <c:pt idx="36">
                  <c:v>2.2394530485847719E-2</c:v>
                </c:pt>
                <c:pt idx="37">
                  <c:v>2.8327037983204861E-2</c:v>
                </c:pt>
                <c:pt idx="38">
                  <c:v>3.5474593148797223E-2</c:v>
                </c:pt>
                <c:pt idx="39">
                  <c:v>4.3983596355566978E-2</c:v>
                </c:pt>
                <c:pt idx="40">
                  <c:v>5.3990966973681546E-2</c:v>
                </c:pt>
                <c:pt idx="41">
                  <c:v>6.5615815334319386E-2</c:v>
                </c:pt>
                <c:pt idx="42">
                  <c:v>7.8950158974266674E-2</c:v>
                </c:pt>
                <c:pt idx="43">
                  <c:v>9.4049078179039403E-2</c:v>
                </c:pt>
                <c:pt idx="44">
                  <c:v>0.11092083562550864</c:v>
                </c:pt>
                <c:pt idx="45">
                  <c:v>0.12951759677055816</c:v>
                </c:pt>
                <c:pt idx="46">
                  <c:v>0.14972746691278294</c:v>
                </c:pt>
                <c:pt idx="47">
                  <c:v>0.17136859350942441</c:v>
                </c:pt>
                <c:pt idx="48">
                  <c:v>0.19418605663944202</c:v>
                </c:pt>
                <c:pt idx="49">
                  <c:v>0.21785217889062991</c:v>
                </c:pt>
                <c:pt idx="50">
                  <c:v>0.24197072658293176</c:v>
                </c:pt>
                <c:pt idx="51">
                  <c:v>0.26608525216821793</c:v>
                </c:pt>
                <c:pt idx="52">
                  <c:v>0.2896915552322859</c:v>
                </c:pt>
                <c:pt idx="53">
                  <c:v>0.31225393603000073</c:v>
                </c:pt>
                <c:pt idx="54">
                  <c:v>0.33322460573389956</c:v>
                </c:pt>
                <c:pt idx="55">
                  <c:v>0.35206532976709343</c:v>
                </c:pt>
                <c:pt idx="56">
                  <c:v>0.36827014344432935</c:v>
                </c:pt>
                <c:pt idx="57">
                  <c:v>0.38138781871341176</c:v>
                </c:pt>
                <c:pt idx="58">
                  <c:v>0.39104269731069069</c:v>
                </c:pt>
                <c:pt idx="59">
                  <c:v>0.39695255086265208</c:v>
                </c:pt>
                <c:pt idx="60">
                  <c:v>0.39894228380404351</c:v>
                </c:pt>
                <c:pt idx="61">
                  <c:v>0.39695255086265202</c:v>
                </c:pt>
                <c:pt idx="62">
                  <c:v>0.39104269731069047</c:v>
                </c:pt>
                <c:pt idx="63">
                  <c:v>0.38138781871341143</c:v>
                </c:pt>
                <c:pt idx="64">
                  <c:v>0.36827014344432896</c:v>
                </c:pt>
                <c:pt idx="65">
                  <c:v>0.35206532976709304</c:v>
                </c:pt>
                <c:pt idx="66">
                  <c:v>0.33322460573389912</c:v>
                </c:pt>
                <c:pt idx="67">
                  <c:v>0.31225393603000018</c:v>
                </c:pt>
                <c:pt idx="68">
                  <c:v>0.28969155523228535</c:v>
                </c:pt>
                <c:pt idx="69">
                  <c:v>0.26608525216821738</c:v>
                </c:pt>
                <c:pt idx="70">
                  <c:v>0.24197072658293117</c:v>
                </c:pt>
                <c:pt idx="71">
                  <c:v>0.21785217889062933</c:v>
                </c:pt>
                <c:pt idx="72">
                  <c:v>0.19418605663944144</c:v>
                </c:pt>
                <c:pt idx="73">
                  <c:v>0.17136859350942385</c:v>
                </c:pt>
                <c:pt idx="74">
                  <c:v>0.14972746691278244</c:v>
                </c:pt>
                <c:pt idx="75">
                  <c:v>0.12951759677055766</c:v>
                </c:pt>
                <c:pt idx="76">
                  <c:v>0.11092083562550825</c:v>
                </c:pt>
                <c:pt idx="77">
                  <c:v>9.4049078179039E-2</c:v>
                </c:pt>
                <c:pt idx="78">
                  <c:v>7.8950158974266341E-2</c:v>
                </c:pt>
                <c:pt idx="79">
                  <c:v>6.5615815334319094E-2</c:v>
                </c:pt>
                <c:pt idx="80">
                  <c:v>5.3990966973681304E-2</c:v>
                </c:pt>
                <c:pt idx="81">
                  <c:v>4.3983596355566784E-2</c:v>
                </c:pt>
                <c:pt idx="82">
                  <c:v>3.547459314879705E-2</c:v>
                </c:pt>
                <c:pt idx="83">
                  <c:v>2.8327037983204705E-2</c:v>
                </c:pt>
                <c:pt idx="84">
                  <c:v>2.2394530485847601E-2</c:v>
                </c:pt>
                <c:pt idx="85">
                  <c:v>1.7528300643068786E-2</c:v>
                </c:pt>
                <c:pt idx="86">
                  <c:v>1.3582969349535821E-2</c:v>
                </c:pt>
                <c:pt idx="87">
                  <c:v>1.0420934903303558E-2</c:v>
                </c:pt>
                <c:pt idx="88">
                  <c:v>7.9154516504914632E-3</c:v>
                </c:pt>
                <c:pt idx="89">
                  <c:v>5.9525324705454602E-3</c:v>
                </c:pt>
                <c:pt idx="90">
                  <c:v>4.4318484497375826E-3</c:v>
                </c:pt>
                <c:pt idx="91">
                  <c:v>3.2668190840628697E-3</c:v>
                </c:pt>
                <c:pt idx="92">
                  <c:v>2.3840882217989116E-3</c:v>
                </c:pt>
                <c:pt idx="93">
                  <c:v>1.7225689537455995E-3</c:v>
                </c:pt>
                <c:pt idx="94">
                  <c:v>1.2322191789827085E-3</c:v>
                </c:pt>
                <c:pt idx="95">
                  <c:v>8.7268270248893568E-4</c:v>
                </c:pt>
                <c:pt idx="96">
                  <c:v>6.1190193533272889E-4</c:v>
                </c:pt>
                <c:pt idx="97">
                  <c:v>4.2478027417373388E-4</c:v>
                </c:pt>
                <c:pt idx="98">
                  <c:v>2.9194692828149677E-4</c:v>
                </c:pt>
                <c:pt idx="99">
                  <c:v>1.9865547308711945E-4</c:v>
                </c:pt>
                <c:pt idx="100">
                  <c:v>1.3383022690633317E-4</c:v>
                </c:pt>
                <c:pt idx="101">
                  <c:v>8.9261657938452158E-5</c:v>
                </c:pt>
                <c:pt idx="102">
                  <c:v>5.8943068259269813E-5</c:v>
                </c:pt>
                <c:pt idx="103">
                  <c:v>3.8535197070756791E-5</c:v>
                </c:pt>
                <c:pt idx="104">
                  <c:v>2.4942471502789878E-5</c:v>
                </c:pt>
                <c:pt idx="105">
                  <c:v>1.598374124323209E-5</c:v>
                </c:pt>
                <c:pt idx="106">
                  <c:v>1.0140852151978902E-5</c:v>
                </c:pt>
                <c:pt idx="107">
                  <c:v>6.3698252331958746E-6</c:v>
                </c:pt>
                <c:pt idx="108">
                  <c:v>3.9612991248183349E-6</c:v>
                </c:pt>
                <c:pt idx="109">
                  <c:v>2.4389607666954662E-6</c:v>
                </c:pt>
                <c:pt idx="110">
                  <c:v>1.4867195274146613E-6</c:v>
                </c:pt>
                <c:pt idx="111">
                  <c:v>8.9724352389100547E-7</c:v>
                </c:pt>
                <c:pt idx="112">
                  <c:v>5.3610353904223917E-7</c:v>
                </c:pt>
                <c:pt idx="113">
                  <c:v>3.1713492437647131E-7</c:v>
                </c:pt>
                <c:pt idx="114">
                  <c:v>1.8573618603969146E-7</c:v>
                </c:pt>
                <c:pt idx="115">
                  <c:v>1.0769760134399637E-7</c:v>
                </c:pt>
                <c:pt idx="116">
                  <c:v>6.1826205528980443E-8</c:v>
                </c:pt>
                <c:pt idx="117">
                  <c:v>3.5139551247913271E-8</c:v>
                </c:pt>
                <c:pt idx="118">
                  <c:v>1.9773196574892419E-8</c:v>
                </c:pt>
                <c:pt idx="119">
                  <c:v>1.1015763718636995E-8</c:v>
                </c:pt>
                <c:pt idx="120">
                  <c:v>6.0758829016451737E-9</c:v>
                </c:pt>
              </c:numCache>
            </c:numRef>
          </c:yVal>
          <c:smooth val="1"/>
        </c:ser>
        <c:ser>
          <c:idx val="3"/>
          <c:order val="1"/>
          <c:tx>
            <c:v>T-dist, 100df</c:v>
          </c:tx>
          <c:spPr>
            <a:ln w="15875">
              <a:solidFill>
                <a:srgbClr val="FF0000"/>
              </a:solidFill>
            </a:ln>
          </c:spPr>
          <c:marker>
            <c:symbol val="none"/>
          </c:marker>
          <c:xVal>
            <c:numRef>
              <c:f>'Normal and T distributions'!$A$22:$A$142</c:f>
              <c:numCache>
                <c:formatCode>General</c:formatCode>
                <c:ptCount val="121"/>
                <c:pt idx="0">
                  <c:v>-5.9999999999999929</c:v>
                </c:pt>
                <c:pt idx="1">
                  <c:v>-5.8999999999999932</c:v>
                </c:pt>
                <c:pt idx="2">
                  <c:v>-5.7999999999999936</c:v>
                </c:pt>
                <c:pt idx="3">
                  <c:v>-5.699999999999994</c:v>
                </c:pt>
                <c:pt idx="4">
                  <c:v>-5.5999999999999943</c:v>
                </c:pt>
                <c:pt idx="5">
                  <c:v>-5.4999999999999947</c:v>
                </c:pt>
                <c:pt idx="6">
                  <c:v>-5.399999999999995</c:v>
                </c:pt>
                <c:pt idx="7">
                  <c:v>-5.2999999999999954</c:v>
                </c:pt>
                <c:pt idx="8">
                  <c:v>-5.1999999999999957</c:v>
                </c:pt>
                <c:pt idx="9">
                  <c:v>-5.0999999999999961</c:v>
                </c:pt>
                <c:pt idx="10">
                  <c:v>-4.9999999999999964</c:v>
                </c:pt>
                <c:pt idx="11">
                  <c:v>-4.8999999999999968</c:v>
                </c:pt>
                <c:pt idx="12">
                  <c:v>-4.7999999999999972</c:v>
                </c:pt>
                <c:pt idx="13">
                  <c:v>-4.6999999999999975</c:v>
                </c:pt>
                <c:pt idx="14">
                  <c:v>-4.5999999999999979</c:v>
                </c:pt>
                <c:pt idx="15">
                  <c:v>-4.4999999999999982</c:v>
                </c:pt>
                <c:pt idx="16">
                  <c:v>-4.3999999999999986</c:v>
                </c:pt>
                <c:pt idx="17">
                  <c:v>-4.2999999999999989</c:v>
                </c:pt>
                <c:pt idx="18">
                  <c:v>-4.1999999999999993</c:v>
                </c:pt>
                <c:pt idx="19">
                  <c:v>-4.0999999999999996</c:v>
                </c:pt>
                <c:pt idx="20">
                  <c:v>-4</c:v>
                </c:pt>
                <c:pt idx="21">
                  <c:v>-3.9</c:v>
                </c:pt>
                <c:pt idx="22">
                  <c:v>-3.8</c:v>
                </c:pt>
                <c:pt idx="23">
                  <c:v>-3.6999999999999997</c:v>
                </c:pt>
                <c:pt idx="24">
                  <c:v>-3.5999999999999996</c:v>
                </c:pt>
                <c:pt idx="25">
                  <c:v>-3.4999999999999996</c:v>
                </c:pt>
                <c:pt idx="26">
                  <c:v>-3.3999999999999995</c:v>
                </c:pt>
                <c:pt idx="27">
                  <c:v>-3.2999999999999994</c:v>
                </c:pt>
                <c:pt idx="28">
                  <c:v>-3.1999999999999993</c:v>
                </c:pt>
                <c:pt idx="29">
                  <c:v>-3.0999999999999992</c:v>
                </c:pt>
                <c:pt idx="30">
                  <c:v>-2.9999999999999991</c:v>
                </c:pt>
                <c:pt idx="31">
                  <c:v>-2.899999999999999</c:v>
                </c:pt>
                <c:pt idx="32">
                  <c:v>-2.7999999999999989</c:v>
                </c:pt>
                <c:pt idx="33">
                  <c:v>-2.6999999999999988</c:v>
                </c:pt>
                <c:pt idx="34">
                  <c:v>-2.5999999999999988</c:v>
                </c:pt>
                <c:pt idx="35">
                  <c:v>-2.4999999999999987</c:v>
                </c:pt>
                <c:pt idx="36">
                  <c:v>-2.3999999999999986</c:v>
                </c:pt>
                <c:pt idx="37">
                  <c:v>-2.2999999999999985</c:v>
                </c:pt>
                <c:pt idx="38">
                  <c:v>-2.1999999999999984</c:v>
                </c:pt>
                <c:pt idx="39">
                  <c:v>-2.0999999999999983</c:v>
                </c:pt>
                <c:pt idx="40">
                  <c:v>-1.9999999999999982</c:v>
                </c:pt>
                <c:pt idx="41">
                  <c:v>-1.8999999999999981</c:v>
                </c:pt>
                <c:pt idx="42">
                  <c:v>-1.799999999999998</c:v>
                </c:pt>
                <c:pt idx="43">
                  <c:v>-1.699999999999998</c:v>
                </c:pt>
                <c:pt idx="44">
                  <c:v>-1.5999999999999979</c:v>
                </c:pt>
                <c:pt idx="45">
                  <c:v>-1.4999999999999978</c:v>
                </c:pt>
                <c:pt idx="46">
                  <c:v>-1.3999999999999977</c:v>
                </c:pt>
                <c:pt idx="47">
                  <c:v>-1.2999999999999976</c:v>
                </c:pt>
                <c:pt idx="48">
                  <c:v>-1.1999999999999975</c:v>
                </c:pt>
                <c:pt idx="49">
                  <c:v>-1.0999999999999974</c:v>
                </c:pt>
                <c:pt idx="50">
                  <c:v>-0.99999999999999745</c:v>
                </c:pt>
                <c:pt idx="51">
                  <c:v>-0.89999999999999747</c:v>
                </c:pt>
                <c:pt idx="52">
                  <c:v>-0.79999999999999749</c:v>
                </c:pt>
                <c:pt idx="53">
                  <c:v>-0.69999999999999751</c:v>
                </c:pt>
                <c:pt idx="54">
                  <c:v>-0.59999999999999754</c:v>
                </c:pt>
                <c:pt idx="55">
                  <c:v>-0.49999999999999756</c:v>
                </c:pt>
                <c:pt idx="56">
                  <c:v>-0.39999999999999758</c:v>
                </c:pt>
                <c:pt idx="57">
                  <c:v>-0.2999999999999976</c:v>
                </c:pt>
                <c:pt idx="58">
                  <c:v>-0.1999999999999976</c:v>
                </c:pt>
                <c:pt idx="59">
                  <c:v>-9.9999999999997591E-2</c:v>
                </c:pt>
                <c:pt idx="60">
                  <c:v>0</c:v>
                </c:pt>
                <c:pt idx="61">
                  <c:v>0.1</c:v>
                </c:pt>
                <c:pt idx="62">
                  <c:v>0.2</c:v>
                </c:pt>
                <c:pt idx="63">
                  <c:v>0.30000000000000004</c:v>
                </c:pt>
                <c:pt idx="64">
                  <c:v>0.4</c:v>
                </c:pt>
                <c:pt idx="65">
                  <c:v>0.5</c:v>
                </c:pt>
                <c:pt idx="66">
                  <c:v>0.6</c:v>
                </c:pt>
                <c:pt idx="67">
                  <c:v>0.7</c:v>
                </c:pt>
                <c:pt idx="68">
                  <c:v>0.79999999999999993</c:v>
                </c:pt>
                <c:pt idx="69">
                  <c:v>0.89999999999999991</c:v>
                </c:pt>
                <c:pt idx="70">
                  <c:v>0.99999999999999989</c:v>
                </c:pt>
                <c:pt idx="71">
                  <c:v>1.0999999999999999</c:v>
                </c:pt>
                <c:pt idx="72">
                  <c:v>1.2</c:v>
                </c:pt>
                <c:pt idx="73">
                  <c:v>1.3</c:v>
                </c:pt>
                <c:pt idx="74">
                  <c:v>1.4000000000000001</c:v>
                </c:pt>
                <c:pt idx="75">
                  <c:v>1.5000000000000002</c:v>
                </c:pt>
                <c:pt idx="76">
                  <c:v>1.6000000000000003</c:v>
                </c:pt>
                <c:pt idx="77">
                  <c:v>1.7000000000000004</c:v>
                </c:pt>
                <c:pt idx="78">
                  <c:v>1.8000000000000005</c:v>
                </c:pt>
                <c:pt idx="79">
                  <c:v>1.9000000000000006</c:v>
                </c:pt>
                <c:pt idx="80">
                  <c:v>2.0000000000000004</c:v>
                </c:pt>
                <c:pt idx="81">
                  <c:v>2.1000000000000005</c:v>
                </c:pt>
                <c:pt idx="82">
                  <c:v>2.2000000000000006</c:v>
                </c:pt>
                <c:pt idx="83">
                  <c:v>2.3000000000000007</c:v>
                </c:pt>
                <c:pt idx="84">
                  <c:v>2.4000000000000008</c:v>
                </c:pt>
                <c:pt idx="85">
                  <c:v>2.5000000000000009</c:v>
                </c:pt>
                <c:pt idx="86">
                  <c:v>2.600000000000001</c:v>
                </c:pt>
                <c:pt idx="87">
                  <c:v>2.7000000000000011</c:v>
                </c:pt>
                <c:pt idx="88">
                  <c:v>2.8000000000000012</c:v>
                </c:pt>
                <c:pt idx="89">
                  <c:v>2.9000000000000012</c:v>
                </c:pt>
                <c:pt idx="90">
                  <c:v>3.0000000000000013</c:v>
                </c:pt>
                <c:pt idx="91">
                  <c:v>3.1000000000000014</c:v>
                </c:pt>
                <c:pt idx="92">
                  <c:v>3.2000000000000015</c:v>
                </c:pt>
                <c:pt idx="93">
                  <c:v>3.3000000000000016</c:v>
                </c:pt>
                <c:pt idx="94">
                  <c:v>3.4000000000000017</c:v>
                </c:pt>
                <c:pt idx="95">
                  <c:v>3.5000000000000018</c:v>
                </c:pt>
                <c:pt idx="96">
                  <c:v>3.6000000000000019</c:v>
                </c:pt>
                <c:pt idx="97">
                  <c:v>3.700000000000002</c:v>
                </c:pt>
                <c:pt idx="98">
                  <c:v>3.800000000000002</c:v>
                </c:pt>
                <c:pt idx="99">
                  <c:v>3.9000000000000021</c:v>
                </c:pt>
                <c:pt idx="100">
                  <c:v>4.0000000000000018</c:v>
                </c:pt>
                <c:pt idx="101">
                  <c:v>4.1000000000000014</c:v>
                </c:pt>
                <c:pt idx="102">
                  <c:v>4.2000000000000011</c:v>
                </c:pt>
                <c:pt idx="103">
                  <c:v>4.3000000000000007</c:v>
                </c:pt>
                <c:pt idx="104">
                  <c:v>4.4000000000000004</c:v>
                </c:pt>
                <c:pt idx="105">
                  <c:v>4.5</c:v>
                </c:pt>
                <c:pt idx="106">
                  <c:v>4.5999999999999996</c:v>
                </c:pt>
                <c:pt idx="107">
                  <c:v>4.6999999999999993</c:v>
                </c:pt>
                <c:pt idx="108">
                  <c:v>4.7999999999999989</c:v>
                </c:pt>
                <c:pt idx="109">
                  <c:v>4.8999999999999986</c:v>
                </c:pt>
                <c:pt idx="110">
                  <c:v>4.9999999999999982</c:v>
                </c:pt>
                <c:pt idx="111">
                  <c:v>5.0999999999999979</c:v>
                </c:pt>
                <c:pt idx="112">
                  <c:v>5.1999999999999975</c:v>
                </c:pt>
                <c:pt idx="113">
                  <c:v>5.2999999999999972</c:v>
                </c:pt>
                <c:pt idx="114">
                  <c:v>5.3999999999999968</c:v>
                </c:pt>
                <c:pt idx="115">
                  <c:v>5.4999999999999964</c:v>
                </c:pt>
                <c:pt idx="116">
                  <c:v>5.5999999999999961</c:v>
                </c:pt>
                <c:pt idx="117">
                  <c:v>5.6999999999999957</c:v>
                </c:pt>
                <c:pt idx="118">
                  <c:v>5.7999999999999954</c:v>
                </c:pt>
                <c:pt idx="119">
                  <c:v>5.899999999999995</c:v>
                </c:pt>
                <c:pt idx="120">
                  <c:v>5.9999999999999947</c:v>
                </c:pt>
              </c:numCache>
            </c:numRef>
          </c:xVal>
          <c:yVal>
            <c:numRef>
              <c:f>'Normal and T distributions'!$D$22:$D$142</c:f>
              <c:numCache>
                <c:formatCode>General</c:formatCode>
                <c:ptCount val="121"/>
                <c:pt idx="0">
                  <c:v>7.1797525245796417E-8</c:v>
                </c:pt>
                <c:pt idx="1">
                  <c:v>1.1190715595226551E-7</c:v>
                </c:pt>
                <c:pt idx="2">
                  <c:v>1.7379319443786041E-7</c:v>
                </c:pt>
                <c:pt idx="3">
                  <c:v>2.6889194524416448E-7</c:v>
                </c:pt>
                <c:pt idx="4">
                  <c:v>4.1441530772094865E-7</c:v>
                </c:pt>
                <c:pt idx="5">
                  <c:v>6.3613440257108655E-7</c:v>
                </c:pt>
                <c:pt idx="6">
                  <c:v>9.7243036649509884E-7</c:v>
                </c:pt>
                <c:pt idx="7">
                  <c:v>1.480149055301181E-6</c:v>
                </c:pt>
                <c:pt idx="8">
                  <c:v>2.2430029822749045E-6</c:v>
                </c:pt>
                <c:pt idx="9">
                  <c:v>3.3835395993923313E-6</c:v>
                </c:pt>
                <c:pt idx="10">
                  <c:v>5.0800582347273571E-6</c:v>
                </c:pt>
                <c:pt idx="11">
                  <c:v>7.590329321464379E-6</c:v>
                </c:pt>
                <c:pt idx="12">
                  <c:v>1.1284571266224164E-5</c:v>
                </c:pt>
                <c:pt idx="13">
                  <c:v>1.669089457905938E-5</c:v>
                </c:pt>
                <c:pt idx="14">
                  <c:v>2.4557349001840098E-5</c:v>
                </c:pt>
                <c:pt idx="15">
                  <c:v>3.5935819475145091E-5</c:v>
                </c:pt>
                <c:pt idx="16">
                  <c:v>5.2294309899515905E-5</c:v>
                </c:pt>
                <c:pt idx="17">
                  <c:v>7.5665607655505573E-5</c:v>
                </c:pt>
                <c:pt idx="18">
                  <c:v>1.0884188335886404E-4</c:v>
                </c:pt>
                <c:pt idx="19">
                  <c:v>1.5562635264186649E-4</c:v>
                </c:pt>
                <c:pt idx="20">
                  <c:v>2.2115455654062892E-4</c:v>
                </c:pt>
                <c:pt idx="21">
                  <c:v>3.1229888103352806E-4</c:v>
                </c:pt>
                <c:pt idx="22">
                  <c:v>4.3817032981298675E-4</c:v>
                </c:pt>
                <c:pt idx="23">
                  <c:v>6.1073089515980368E-4</c:v>
                </c:pt>
                <c:pt idx="24">
                  <c:v>8.4552766213672923E-4</c:v>
                </c:pt>
                <c:pt idx="25">
                  <c:v>1.162555483879E-3</c:v>
                </c:pt>
                <c:pt idx="26">
                  <c:v>1.5872480975634036E-3</c:v>
                </c:pt>
                <c:pt idx="27">
                  <c:v>2.151587350096604E-3</c:v>
                </c:pt>
                <c:pt idx="28">
                  <c:v>2.8953063127412013E-3</c:v>
                </c:pt>
                <c:pt idx="29">
                  <c:v>3.8671442426299299E-3</c:v>
                </c:pt>
                <c:pt idx="30">
                  <c:v>5.1260897023202657E-3</c:v>
                </c:pt>
                <c:pt idx="31">
                  <c:v>6.7425232772361857E-3</c:v>
                </c:pt>
                <c:pt idx="32">
                  <c:v>8.799144475420545E-3</c:v>
                </c:pt>
                <c:pt idx="33">
                  <c:v>1.1391540551803992E-2</c:v>
                </c:pt>
                <c:pt idx="34">
                  <c:v>1.4628230984764484E-2</c:v>
                </c:pt>
                <c:pt idx="35">
                  <c:v>1.8630003746412889E-2</c:v>
                </c:pt>
                <c:pt idx="36">
                  <c:v>2.3528352578322642E-2</c:v>
                </c:pt>
                <c:pt idx="37">
                  <c:v>2.9462832757475483E-2</c:v>
                </c:pt>
                <c:pt idx="38">
                  <c:v>3.6577180701022186E-2</c:v>
                </c:pt>
                <c:pt idx="39">
                  <c:v>4.5014093813297455E-2</c:v>
                </c:pt>
                <c:pt idx="40">
                  <c:v>5.4908643295409884E-2</c:v>
                </c:pt>
                <c:pt idx="41">
                  <c:v>6.6380393981807673E-2</c:v>
                </c:pt>
                <c:pt idx="42">
                  <c:v>7.9524428396766753E-2</c:v>
                </c:pt>
                <c:pt idx="43">
                  <c:v>9.4401610393388777E-2</c:v>
                </c:pt>
                <c:pt idx="44">
                  <c:v>0.1110285665639216</c:v>
                </c:pt>
                <c:pt idx="45">
                  <c:v>0.1293679974068308</c:v>
                </c:pt>
                <c:pt idx="46">
                  <c:v>0.14932003891901999</c:v>
                </c:pt>
                <c:pt idx="47">
                  <c:v>0.17071546184990607</c:v>
                </c:pt>
                <c:pt idx="48">
                  <c:v>0.19331150436629191</c:v>
                </c:pt>
                <c:pt idx="49">
                  <c:v>0.21679107173792628</c:v>
                </c:pt>
                <c:pt idx="50">
                  <c:v>0.24076589692854661</c:v>
                </c:pt>
                <c:pt idx="51">
                  <c:v>0.26478403938284395</c:v>
                </c:pt>
                <c:pt idx="52">
                  <c:v>0.28834181550144677</c:v>
                </c:pt>
                <c:pt idx="53">
                  <c:v>0.31089992218150347</c:v>
                </c:pt>
                <c:pt idx="54">
                  <c:v>0.33190316151245391</c:v>
                </c:pt>
                <c:pt idx="55">
                  <c:v>0.3508028333923307</c:v>
                </c:pt>
                <c:pt idx="56">
                  <c:v>0.36708056920262599</c:v>
                </c:pt>
                <c:pt idx="57">
                  <c:v>0.38027216790415708</c:v>
                </c:pt>
                <c:pt idx="58">
                  <c:v>0.38998989415392382</c:v>
                </c:pt>
                <c:pt idx="59">
                  <c:v>0.39594172444080789</c:v>
                </c:pt>
                <c:pt idx="60">
                  <c:v>0.39794618693589384</c:v>
                </c:pt>
                <c:pt idx="61">
                  <c:v>0.39594172444080772</c:v>
                </c:pt>
                <c:pt idx="62">
                  <c:v>0.3899898941539236</c:v>
                </c:pt>
                <c:pt idx="63">
                  <c:v>0.3802721679041568</c:v>
                </c:pt>
                <c:pt idx="64">
                  <c:v>0.36708056920262561</c:v>
                </c:pt>
                <c:pt idx="65">
                  <c:v>0.35080283339233032</c:v>
                </c:pt>
                <c:pt idx="66">
                  <c:v>0.33190316151245342</c:v>
                </c:pt>
                <c:pt idx="67">
                  <c:v>0.31089992218150292</c:v>
                </c:pt>
                <c:pt idx="68">
                  <c:v>0.28834181550144616</c:v>
                </c:pt>
                <c:pt idx="69">
                  <c:v>0.26478403938284339</c:v>
                </c:pt>
                <c:pt idx="70">
                  <c:v>0.240765896928546</c:v>
                </c:pt>
                <c:pt idx="71">
                  <c:v>0.21679107173792572</c:v>
                </c:pt>
                <c:pt idx="72">
                  <c:v>0.19331150436629133</c:v>
                </c:pt>
                <c:pt idx="73">
                  <c:v>0.17071546184990552</c:v>
                </c:pt>
                <c:pt idx="74">
                  <c:v>0.14932003891901943</c:v>
                </c:pt>
                <c:pt idx="75">
                  <c:v>0.1293679974068303</c:v>
                </c:pt>
                <c:pt idx="76">
                  <c:v>0.11102856656392117</c:v>
                </c:pt>
                <c:pt idx="77">
                  <c:v>9.4401610393388402E-2</c:v>
                </c:pt>
                <c:pt idx="78">
                  <c:v>7.9524428396766406E-2</c:v>
                </c:pt>
                <c:pt idx="79">
                  <c:v>6.6380393981807367E-2</c:v>
                </c:pt>
                <c:pt idx="80">
                  <c:v>5.4908643295409634E-2</c:v>
                </c:pt>
                <c:pt idx="81">
                  <c:v>4.5014093813297254E-2</c:v>
                </c:pt>
                <c:pt idx="82">
                  <c:v>3.6577180701022005E-2</c:v>
                </c:pt>
                <c:pt idx="83">
                  <c:v>2.9462832757475344E-2</c:v>
                </c:pt>
                <c:pt idx="84">
                  <c:v>2.3528352578322535E-2</c:v>
                </c:pt>
                <c:pt idx="85">
                  <c:v>1.8630003746412781E-2</c:v>
                </c:pt>
                <c:pt idx="86">
                  <c:v>1.4628230984764394E-2</c:v>
                </c:pt>
                <c:pt idx="87">
                  <c:v>1.1391540551803928E-2</c:v>
                </c:pt>
                <c:pt idx="88">
                  <c:v>8.799144475420493E-3</c:v>
                </c:pt>
                <c:pt idx="89">
                  <c:v>6.7425232772361423E-3</c:v>
                </c:pt>
                <c:pt idx="90">
                  <c:v>5.1260897023202327E-3</c:v>
                </c:pt>
                <c:pt idx="91">
                  <c:v>3.8671442426299056E-3</c:v>
                </c:pt>
                <c:pt idx="92">
                  <c:v>2.8953063127411835E-3</c:v>
                </c:pt>
                <c:pt idx="93">
                  <c:v>2.1515873500965888E-3</c:v>
                </c:pt>
                <c:pt idx="94">
                  <c:v>1.5872480975633936E-3</c:v>
                </c:pt>
                <c:pt idx="95">
                  <c:v>1.1625554838789916E-3</c:v>
                </c:pt>
                <c:pt idx="96">
                  <c:v>8.4552766213672262E-4</c:v>
                </c:pt>
                <c:pt idx="97">
                  <c:v>6.1073089515979913E-4</c:v>
                </c:pt>
                <c:pt idx="98">
                  <c:v>4.3817032981298361E-4</c:v>
                </c:pt>
                <c:pt idx="99">
                  <c:v>3.1229888103352573E-4</c:v>
                </c:pt>
                <c:pt idx="100">
                  <c:v>2.2115455654062751E-4</c:v>
                </c:pt>
                <c:pt idx="101">
                  <c:v>1.5562635264186549E-4</c:v>
                </c:pt>
                <c:pt idx="102">
                  <c:v>1.0884188335886366E-4</c:v>
                </c:pt>
                <c:pt idx="103">
                  <c:v>7.5665607655505017E-5</c:v>
                </c:pt>
                <c:pt idx="104">
                  <c:v>5.2294309899515627E-5</c:v>
                </c:pt>
                <c:pt idx="105">
                  <c:v>3.5935819475144766E-5</c:v>
                </c:pt>
                <c:pt idx="106">
                  <c:v>2.4557349001839969E-5</c:v>
                </c:pt>
                <c:pt idx="107">
                  <c:v>1.6690894579059261E-5</c:v>
                </c:pt>
                <c:pt idx="108">
                  <c:v>1.1284571266224103E-5</c:v>
                </c:pt>
                <c:pt idx="109">
                  <c:v>7.5903293214643383E-6</c:v>
                </c:pt>
                <c:pt idx="110">
                  <c:v>5.0800582347273215E-6</c:v>
                </c:pt>
                <c:pt idx="111">
                  <c:v>3.3835395993923012E-6</c:v>
                </c:pt>
                <c:pt idx="112">
                  <c:v>2.2430029822748927E-6</c:v>
                </c:pt>
                <c:pt idx="113">
                  <c:v>1.48014905530117E-6</c:v>
                </c:pt>
                <c:pt idx="114">
                  <c:v>9.7243036649509164E-7</c:v>
                </c:pt>
                <c:pt idx="115">
                  <c:v>6.3613440257108433E-7</c:v>
                </c:pt>
                <c:pt idx="116">
                  <c:v>4.1441530772094637E-7</c:v>
                </c:pt>
                <c:pt idx="117">
                  <c:v>2.6889194524416252E-7</c:v>
                </c:pt>
                <c:pt idx="118">
                  <c:v>1.7379319443785853E-7</c:v>
                </c:pt>
                <c:pt idx="119">
                  <c:v>1.1190715595226471E-7</c:v>
                </c:pt>
                <c:pt idx="120">
                  <c:v>7.1797525245795901E-8</c:v>
                </c:pt>
              </c:numCache>
            </c:numRef>
          </c:yVal>
          <c:smooth val="1"/>
        </c:ser>
        <c:ser>
          <c:idx val="2"/>
          <c:order val="2"/>
          <c:tx>
            <c:v>T-dist, 5df</c:v>
          </c:tx>
          <c:marker>
            <c:symbol val="none"/>
          </c:marker>
          <c:dPt>
            <c:idx val="62"/>
            <c:bubble3D val="0"/>
            <c:spPr>
              <a:ln w="34925"/>
            </c:spPr>
          </c:dPt>
          <c:xVal>
            <c:numRef>
              <c:f>'Normal and T distributions'!$A$22:$A$142</c:f>
              <c:numCache>
                <c:formatCode>General</c:formatCode>
                <c:ptCount val="121"/>
                <c:pt idx="0">
                  <c:v>-5.9999999999999929</c:v>
                </c:pt>
                <c:pt idx="1">
                  <c:v>-5.8999999999999932</c:v>
                </c:pt>
                <c:pt idx="2">
                  <c:v>-5.7999999999999936</c:v>
                </c:pt>
                <c:pt idx="3">
                  <c:v>-5.699999999999994</c:v>
                </c:pt>
                <c:pt idx="4">
                  <c:v>-5.5999999999999943</c:v>
                </c:pt>
                <c:pt idx="5">
                  <c:v>-5.4999999999999947</c:v>
                </c:pt>
                <c:pt idx="6">
                  <c:v>-5.399999999999995</c:v>
                </c:pt>
                <c:pt idx="7">
                  <c:v>-5.2999999999999954</c:v>
                </c:pt>
                <c:pt idx="8">
                  <c:v>-5.1999999999999957</c:v>
                </c:pt>
                <c:pt idx="9">
                  <c:v>-5.0999999999999961</c:v>
                </c:pt>
                <c:pt idx="10">
                  <c:v>-4.9999999999999964</c:v>
                </c:pt>
                <c:pt idx="11">
                  <c:v>-4.8999999999999968</c:v>
                </c:pt>
                <c:pt idx="12">
                  <c:v>-4.7999999999999972</c:v>
                </c:pt>
                <c:pt idx="13">
                  <c:v>-4.6999999999999975</c:v>
                </c:pt>
                <c:pt idx="14">
                  <c:v>-4.5999999999999979</c:v>
                </c:pt>
                <c:pt idx="15">
                  <c:v>-4.4999999999999982</c:v>
                </c:pt>
                <c:pt idx="16">
                  <c:v>-4.3999999999999986</c:v>
                </c:pt>
                <c:pt idx="17">
                  <c:v>-4.2999999999999989</c:v>
                </c:pt>
                <c:pt idx="18">
                  <c:v>-4.1999999999999993</c:v>
                </c:pt>
                <c:pt idx="19">
                  <c:v>-4.0999999999999996</c:v>
                </c:pt>
                <c:pt idx="20">
                  <c:v>-4</c:v>
                </c:pt>
                <c:pt idx="21">
                  <c:v>-3.9</c:v>
                </c:pt>
                <c:pt idx="22">
                  <c:v>-3.8</c:v>
                </c:pt>
                <c:pt idx="23">
                  <c:v>-3.6999999999999997</c:v>
                </c:pt>
                <c:pt idx="24">
                  <c:v>-3.5999999999999996</c:v>
                </c:pt>
                <c:pt idx="25">
                  <c:v>-3.4999999999999996</c:v>
                </c:pt>
                <c:pt idx="26">
                  <c:v>-3.3999999999999995</c:v>
                </c:pt>
                <c:pt idx="27">
                  <c:v>-3.2999999999999994</c:v>
                </c:pt>
                <c:pt idx="28">
                  <c:v>-3.1999999999999993</c:v>
                </c:pt>
                <c:pt idx="29">
                  <c:v>-3.0999999999999992</c:v>
                </c:pt>
                <c:pt idx="30">
                  <c:v>-2.9999999999999991</c:v>
                </c:pt>
                <c:pt idx="31">
                  <c:v>-2.899999999999999</c:v>
                </c:pt>
                <c:pt idx="32">
                  <c:v>-2.7999999999999989</c:v>
                </c:pt>
                <c:pt idx="33">
                  <c:v>-2.6999999999999988</c:v>
                </c:pt>
                <c:pt idx="34">
                  <c:v>-2.5999999999999988</c:v>
                </c:pt>
                <c:pt idx="35">
                  <c:v>-2.4999999999999987</c:v>
                </c:pt>
                <c:pt idx="36">
                  <c:v>-2.3999999999999986</c:v>
                </c:pt>
                <c:pt idx="37">
                  <c:v>-2.2999999999999985</c:v>
                </c:pt>
                <c:pt idx="38">
                  <c:v>-2.1999999999999984</c:v>
                </c:pt>
                <c:pt idx="39">
                  <c:v>-2.0999999999999983</c:v>
                </c:pt>
                <c:pt idx="40">
                  <c:v>-1.9999999999999982</c:v>
                </c:pt>
                <c:pt idx="41">
                  <c:v>-1.8999999999999981</c:v>
                </c:pt>
                <c:pt idx="42">
                  <c:v>-1.799999999999998</c:v>
                </c:pt>
                <c:pt idx="43">
                  <c:v>-1.699999999999998</c:v>
                </c:pt>
                <c:pt idx="44">
                  <c:v>-1.5999999999999979</c:v>
                </c:pt>
                <c:pt idx="45">
                  <c:v>-1.4999999999999978</c:v>
                </c:pt>
                <c:pt idx="46">
                  <c:v>-1.3999999999999977</c:v>
                </c:pt>
                <c:pt idx="47">
                  <c:v>-1.2999999999999976</c:v>
                </c:pt>
                <c:pt idx="48">
                  <c:v>-1.1999999999999975</c:v>
                </c:pt>
                <c:pt idx="49">
                  <c:v>-1.0999999999999974</c:v>
                </c:pt>
                <c:pt idx="50">
                  <c:v>-0.99999999999999745</c:v>
                </c:pt>
                <c:pt idx="51">
                  <c:v>-0.89999999999999747</c:v>
                </c:pt>
                <c:pt idx="52">
                  <c:v>-0.79999999999999749</c:v>
                </c:pt>
                <c:pt idx="53">
                  <c:v>-0.69999999999999751</c:v>
                </c:pt>
                <c:pt idx="54">
                  <c:v>-0.59999999999999754</c:v>
                </c:pt>
                <c:pt idx="55">
                  <c:v>-0.49999999999999756</c:v>
                </c:pt>
                <c:pt idx="56">
                  <c:v>-0.39999999999999758</c:v>
                </c:pt>
                <c:pt idx="57">
                  <c:v>-0.2999999999999976</c:v>
                </c:pt>
                <c:pt idx="58">
                  <c:v>-0.1999999999999976</c:v>
                </c:pt>
                <c:pt idx="59">
                  <c:v>-9.9999999999997591E-2</c:v>
                </c:pt>
                <c:pt idx="60">
                  <c:v>0</c:v>
                </c:pt>
                <c:pt idx="61">
                  <c:v>0.1</c:v>
                </c:pt>
                <c:pt idx="62">
                  <c:v>0.2</c:v>
                </c:pt>
                <c:pt idx="63">
                  <c:v>0.30000000000000004</c:v>
                </c:pt>
                <c:pt idx="64">
                  <c:v>0.4</c:v>
                </c:pt>
                <c:pt idx="65">
                  <c:v>0.5</c:v>
                </c:pt>
                <c:pt idx="66">
                  <c:v>0.6</c:v>
                </c:pt>
                <c:pt idx="67">
                  <c:v>0.7</c:v>
                </c:pt>
                <c:pt idx="68">
                  <c:v>0.79999999999999993</c:v>
                </c:pt>
                <c:pt idx="69">
                  <c:v>0.89999999999999991</c:v>
                </c:pt>
                <c:pt idx="70">
                  <c:v>0.99999999999999989</c:v>
                </c:pt>
                <c:pt idx="71">
                  <c:v>1.0999999999999999</c:v>
                </c:pt>
                <c:pt idx="72">
                  <c:v>1.2</c:v>
                </c:pt>
                <c:pt idx="73">
                  <c:v>1.3</c:v>
                </c:pt>
                <c:pt idx="74">
                  <c:v>1.4000000000000001</c:v>
                </c:pt>
                <c:pt idx="75">
                  <c:v>1.5000000000000002</c:v>
                </c:pt>
                <c:pt idx="76">
                  <c:v>1.6000000000000003</c:v>
                </c:pt>
                <c:pt idx="77">
                  <c:v>1.7000000000000004</c:v>
                </c:pt>
                <c:pt idx="78">
                  <c:v>1.8000000000000005</c:v>
                </c:pt>
                <c:pt idx="79">
                  <c:v>1.9000000000000006</c:v>
                </c:pt>
                <c:pt idx="80">
                  <c:v>2.0000000000000004</c:v>
                </c:pt>
                <c:pt idx="81">
                  <c:v>2.1000000000000005</c:v>
                </c:pt>
                <c:pt idx="82">
                  <c:v>2.2000000000000006</c:v>
                </c:pt>
                <c:pt idx="83">
                  <c:v>2.3000000000000007</c:v>
                </c:pt>
                <c:pt idx="84">
                  <c:v>2.4000000000000008</c:v>
                </c:pt>
                <c:pt idx="85">
                  <c:v>2.5000000000000009</c:v>
                </c:pt>
                <c:pt idx="86">
                  <c:v>2.600000000000001</c:v>
                </c:pt>
                <c:pt idx="87">
                  <c:v>2.7000000000000011</c:v>
                </c:pt>
                <c:pt idx="88">
                  <c:v>2.8000000000000012</c:v>
                </c:pt>
                <c:pt idx="89">
                  <c:v>2.9000000000000012</c:v>
                </c:pt>
                <c:pt idx="90">
                  <c:v>3.0000000000000013</c:v>
                </c:pt>
                <c:pt idx="91">
                  <c:v>3.1000000000000014</c:v>
                </c:pt>
                <c:pt idx="92">
                  <c:v>3.2000000000000015</c:v>
                </c:pt>
                <c:pt idx="93">
                  <c:v>3.3000000000000016</c:v>
                </c:pt>
                <c:pt idx="94">
                  <c:v>3.4000000000000017</c:v>
                </c:pt>
                <c:pt idx="95">
                  <c:v>3.5000000000000018</c:v>
                </c:pt>
                <c:pt idx="96">
                  <c:v>3.6000000000000019</c:v>
                </c:pt>
                <c:pt idx="97">
                  <c:v>3.700000000000002</c:v>
                </c:pt>
                <c:pt idx="98">
                  <c:v>3.800000000000002</c:v>
                </c:pt>
                <c:pt idx="99">
                  <c:v>3.9000000000000021</c:v>
                </c:pt>
                <c:pt idx="100">
                  <c:v>4.0000000000000018</c:v>
                </c:pt>
                <c:pt idx="101">
                  <c:v>4.1000000000000014</c:v>
                </c:pt>
                <c:pt idx="102">
                  <c:v>4.2000000000000011</c:v>
                </c:pt>
                <c:pt idx="103">
                  <c:v>4.3000000000000007</c:v>
                </c:pt>
                <c:pt idx="104">
                  <c:v>4.4000000000000004</c:v>
                </c:pt>
                <c:pt idx="105">
                  <c:v>4.5</c:v>
                </c:pt>
                <c:pt idx="106">
                  <c:v>4.5999999999999996</c:v>
                </c:pt>
                <c:pt idx="107">
                  <c:v>4.6999999999999993</c:v>
                </c:pt>
                <c:pt idx="108">
                  <c:v>4.7999999999999989</c:v>
                </c:pt>
                <c:pt idx="109">
                  <c:v>4.8999999999999986</c:v>
                </c:pt>
                <c:pt idx="110">
                  <c:v>4.9999999999999982</c:v>
                </c:pt>
                <c:pt idx="111">
                  <c:v>5.0999999999999979</c:v>
                </c:pt>
                <c:pt idx="112">
                  <c:v>5.1999999999999975</c:v>
                </c:pt>
                <c:pt idx="113">
                  <c:v>5.2999999999999972</c:v>
                </c:pt>
                <c:pt idx="114">
                  <c:v>5.3999999999999968</c:v>
                </c:pt>
                <c:pt idx="115">
                  <c:v>5.4999999999999964</c:v>
                </c:pt>
                <c:pt idx="116">
                  <c:v>5.5999999999999961</c:v>
                </c:pt>
                <c:pt idx="117">
                  <c:v>5.6999999999999957</c:v>
                </c:pt>
                <c:pt idx="118">
                  <c:v>5.7999999999999954</c:v>
                </c:pt>
                <c:pt idx="119">
                  <c:v>5.899999999999995</c:v>
                </c:pt>
                <c:pt idx="120">
                  <c:v>5.9999999999999947</c:v>
                </c:pt>
              </c:numCache>
            </c:numRef>
          </c:xVal>
          <c:yVal>
            <c:numRef>
              <c:f>'Normal and T distributions'!$C$22:$C$142</c:f>
              <c:numCache>
                <c:formatCode>General</c:formatCode>
                <c:ptCount val="121"/>
                <c:pt idx="0">
                  <c:v>6.8848154013743425E-4</c:v>
                </c:pt>
                <c:pt idx="1">
                  <c:v>7.5208571124567032E-4</c:v>
                </c:pt>
                <c:pt idx="2">
                  <c:v>8.2249358085618779E-4</c:v>
                </c:pt>
                <c:pt idx="3">
                  <c:v>9.0052868079855224E-4</c:v>
                </c:pt>
                <c:pt idx="4">
                  <c:v>9.8712521762779745E-4</c:v>
                </c:pt>
                <c:pt idx="5">
                  <c:v>1.0833443094853995E-3</c:v>
                </c:pt>
                <c:pt idx="6">
                  <c:v>1.1903927806886259E-3</c:v>
                </c:pt>
                <c:pt idx="7">
                  <c:v>1.3096449388494999E-3</c:v>
                </c:pt>
                <c:pt idx="8">
                  <c:v>1.4426678319857131E-3</c:v>
                </c:pt>
                <c:pt idx="9">
                  <c:v>1.5912505680813897E-3</c:v>
                </c:pt>
                <c:pt idx="10">
                  <c:v>1.757438378807851E-3</c:v>
                </c:pt>
                <c:pt idx="11">
                  <c:v>1.9435722247554002E-3</c:v>
                </c:pt>
                <c:pt idx="12">
                  <c:v>2.1523348738757843E-3</c:v>
                </c:pt>
                <c:pt idx="13">
                  <c:v>2.3868045403493132E-3</c:v>
                </c:pt>
                <c:pt idx="14">
                  <c:v>2.6505173502748441E-3</c:v>
                </c:pt>
                <c:pt idx="15">
                  <c:v>2.9475401058331107E-3</c:v>
                </c:pt>
                <c:pt idx="16">
                  <c:v>3.2825550529426181E-3</c:v>
                </c:pt>
                <c:pt idx="17">
                  <c:v>3.6609586202406312E-3</c:v>
                </c:pt>
                <c:pt idx="18">
                  <c:v>4.0889763895371788E-3</c:v>
                </c:pt>
                <c:pt idx="19">
                  <c:v>4.5737968776917168E-3</c:v>
                </c:pt>
                <c:pt idx="20">
                  <c:v>5.1237270519179116E-3</c:v>
                </c:pt>
                <c:pt idx="21">
                  <c:v>5.7483728547694009E-3</c:v>
                </c:pt>
                <c:pt idx="22">
                  <c:v>6.458848364369843E-3</c:v>
                </c:pt>
                <c:pt idx="23">
                  <c:v>7.2680175325693991E-3</c:v>
                </c:pt>
                <c:pt idx="24">
                  <c:v>8.1907726871290609E-3</c:v>
                </c:pt>
                <c:pt idx="25">
                  <c:v>9.2443540925209264E-3</c:v>
                </c:pt>
                <c:pt idx="26">
                  <c:v>1.0448714749395219E-2</c:v>
                </c:pt>
                <c:pt idx="27">
                  <c:v>1.182693415117118E-2</c:v>
                </c:pt>
                <c:pt idx="28">
                  <c:v>1.3405683736328899E-2</c:v>
                </c:pt>
                <c:pt idx="29">
                  <c:v>1.5215745044952834E-2</c:v>
                </c:pt>
                <c:pt idx="30">
                  <c:v>1.7292578800222985E-2</c:v>
                </c:pt>
                <c:pt idx="31">
                  <c:v>1.9676938890598534E-2</c:v>
                </c:pt>
                <c:pt idx="32">
                  <c:v>2.2415519021677294E-2</c:v>
                </c:pt>
                <c:pt idx="33">
                  <c:v>2.5561611020544602E-2</c:v>
                </c:pt>
                <c:pt idx="34">
                  <c:v>2.9175741685939342E-2</c:v>
                </c:pt>
                <c:pt idx="35">
                  <c:v>3.3326238887022894E-2</c:v>
                </c:pt>
                <c:pt idx="36">
                  <c:v>3.8089656526432022E-2</c:v>
                </c:pt>
                <c:pt idx="37">
                  <c:v>4.3550961350440093E-2</c:v>
                </c:pt>
                <c:pt idx="38">
                  <c:v>4.980335215114523E-2</c:v>
                </c:pt>
                <c:pt idx="39">
                  <c:v>5.6947544172170697E-2</c:v>
                </c:pt>
                <c:pt idx="40">
                  <c:v>6.5090310326216663E-2</c:v>
                </c:pt>
                <c:pt idx="41">
                  <c:v>7.4342030033196393E-2</c:v>
                </c:pt>
                <c:pt idx="42">
                  <c:v>8.4812962896903987E-2</c:v>
                </c:pt>
                <c:pt idx="43">
                  <c:v>9.6607948713912095E-2</c:v>
                </c:pt>
                <c:pt idx="44">
                  <c:v>0.1098192526559913</c:v>
                </c:pt>
                <c:pt idx="45">
                  <c:v>0.1245173446463555</c:v>
                </c:pt>
                <c:pt idx="46">
                  <c:v>0.14073954789491502</c:v>
                </c:pt>
                <c:pt idx="47">
                  <c:v>0.15847673572898291</c:v>
                </c:pt>
                <c:pt idx="48">
                  <c:v>0.177658613464936</c:v>
                </c:pt>
                <c:pt idx="49">
                  <c:v>0.19813859080334681</c:v>
                </c:pt>
                <c:pt idx="50">
                  <c:v>0.21967979735098117</c:v>
                </c:pt>
                <c:pt idx="51">
                  <c:v>0.24194434361359043</c:v>
                </c:pt>
                <c:pt idx="52">
                  <c:v>0.26448835680795812</c:v>
                </c:pt>
                <c:pt idx="53">
                  <c:v>0.28676545757669852</c:v>
                </c:pt>
                <c:pt idx="54">
                  <c:v>0.3081410097234204</c:v>
                </c:pt>
                <c:pt idx="55">
                  <c:v>0.32791853132274701</c:v>
                </c:pt>
                <c:pt idx="56">
                  <c:v>0.34537807575273383</c:v>
                </c:pt>
                <c:pt idx="57">
                  <c:v>0.35982432834901018</c:v>
                </c:pt>
                <c:pt idx="58">
                  <c:v>0.37063997771396978</c:v>
                </c:pt>
                <c:pt idx="59">
                  <c:v>0.37733812996643135</c:v>
                </c:pt>
                <c:pt idx="60">
                  <c:v>0.37960668982249451</c:v>
                </c:pt>
                <c:pt idx="61">
                  <c:v>0.37733812996643123</c:v>
                </c:pt>
                <c:pt idx="62">
                  <c:v>0.37063997771396962</c:v>
                </c:pt>
                <c:pt idx="63">
                  <c:v>0.35982432834900979</c:v>
                </c:pt>
                <c:pt idx="64">
                  <c:v>0.34537807575273344</c:v>
                </c:pt>
                <c:pt idx="65">
                  <c:v>0.32791853132274656</c:v>
                </c:pt>
                <c:pt idx="66">
                  <c:v>0.30814100972341996</c:v>
                </c:pt>
                <c:pt idx="67">
                  <c:v>0.28676545757669797</c:v>
                </c:pt>
                <c:pt idx="68">
                  <c:v>0.26448835680795757</c:v>
                </c:pt>
                <c:pt idx="69">
                  <c:v>0.24194434361358996</c:v>
                </c:pt>
                <c:pt idx="70">
                  <c:v>0.2196797973509807</c:v>
                </c:pt>
                <c:pt idx="71">
                  <c:v>0.19813859080334628</c:v>
                </c:pt>
                <c:pt idx="72">
                  <c:v>0.17765861346493556</c:v>
                </c:pt>
                <c:pt idx="73">
                  <c:v>0.15847673572898244</c:v>
                </c:pt>
                <c:pt idx="74">
                  <c:v>0.14073954789491455</c:v>
                </c:pt>
                <c:pt idx="75">
                  <c:v>0.12451734464635511</c:v>
                </c:pt>
                <c:pt idx="76">
                  <c:v>0.10981925265599093</c:v>
                </c:pt>
                <c:pt idx="77">
                  <c:v>9.6607948713911762E-2</c:v>
                </c:pt>
                <c:pt idx="78">
                  <c:v>8.481296289690371E-2</c:v>
                </c:pt>
                <c:pt idx="79">
                  <c:v>7.4342030033196158E-2</c:v>
                </c:pt>
                <c:pt idx="80">
                  <c:v>6.5090310326216455E-2</c:v>
                </c:pt>
                <c:pt idx="81">
                  <c:v>5.6947544172170524E-2</c:v>
                </c:pt>
                <c:pt idx="82">
                  <c:v>4.9803352151145085E-2</c:v>
                </c:pt>
                <c:pt idx="83">
                  <c:v>4.3550961350439968E-2</c:v>
                </c:pt>
                <c:pt idx="84">
                  <c:v>3.8089656526431918E-2</c:v>
                </c:pt>
                <c:pt idx="85">
                  <c:v>3.332623888702279E-2</c:v>
                </c:pt>
                <c:pt idx="86">
                  <c:v>2.9175741685939251E-2</c:v>
                </c:pt>
                <c:pt idx="87">
                  <c:v>2.5561611020544529E-2</c:v>
                </c:pt>
                <c:pt idx="88">
                  <c:v>2.2415519021677217E-2</c:v>
                </c:pt>
                <c:pt idx="89">
                  <c:v>1.9676938890598489E-2</c:v>
                </c:pt>
                <c:pt idx="90">
                  <c:v>1.7292578800222929E-2</c:v>
                </c:pt>
                <c:pt idx="91">
                  <c:v>1.5215745044952803E-2</c:v>
                </c:pt>
                <c:pt idx="92">
                  <c:v>1.3405683736328864E-2</c:v>
                </c:pt>
                <c:pt idx="93">
                  <c:v>1.1826934151171142E-2</c:v>
                </c:pt>
                <c:pt idx="94">
                  <c:v>1.0448714749395197E-2</c:v>
                </c:pt>
                <c:pt idx="95">
                  <c:v>9.2443540925209039E-3</c:v>
                </c:pt>
                <c:pt idx="96">
                  <c:v>8.1907726871290401E-3</c:v>
                </c:pt>
                <c:pt idx="97">
                  <c:v>7.26801753256938E-3</c:v>
                </c:pt>
                <c:pt idx="98">
                  <c:v>6.4588483643698213E-3</c:v>
                </c:pt>
                <c:pt idx="99">
                  <c:v>5.7483728547693862E-3</c:v>
                </c:pt>
                <c:pt idx="100">
                  <c:v>5.1237270519179047E-3</c:v>
                </c:pt>
                <c:pt idx="101">
                  <c:v>4.5737968776917081E-3</c:v>
                </c:pt>
                <c:pt idx="102">
                  <c:v>4.0889763895371727E-3</c:v>
                </c:pt>
                <c:pt idx="103">
                  <c:v>3.6609586202406234E-3</c:v>
                </c:pt>
                <c:pt idx="104">
                  <c:v>3.2825550529426116E-3</c:v>
                </c:pt>
                <c:pt idx="105">
                  <c:v>2.9475401058331073E-3</c:v>
                </c:pt>
                <c:pt idx="106">
                  <c:v>2.6505173502748385E-3</c:v>
                </c:pt>
                <c:pt idx="107">
                  <c:v>2.3868045403493106E-3</c:v>
                </c:pt>
                <c:pt idx="108">
                  <c:v>2.1523348738757822E-3</c:v>
                </c:pt>
                <c:pt idx="109">
                  <c:v>1.9435722247553959E-3</c:v>
                </c:pt>
                <c:pt idx="110">
                  <c:v>1.7574383788078473E-3</c:v>
                </c:pt>
                <c:pt idx="111">
                  <c:v>1.5912505680813877E-3</c:v>
                </c:pt>
                <c:pt idx="112">
                  <c:v>1.4426678319857111E-3</c:v>
                </c:pt>
                <c:pt idx="113">
                  <c:v>1.3096449388494984E-3</c:v>
                </c:pt>
                <c:pt idx="114">
                  <c:v>1.1903927806886246E-3</c:v>
                </c:pt>
                <c:pt idx="115">
                  <c:v>1.0833443094853982E-3</c:v>
                </c:pt>
                <c:pt idx="116">
                  <c:v>9.8712521762779571E-4</c:v>
                </c:pt>
                <c:pt idx="117">
                  <c:v>9.0052868079855029E-4</c:v>
                </c:pt>
                <c:pt idx="118">
                  <c:v>8.2249358085618681E-4</c:v>
                </c:pt>
                <c:pt idx="119">
                  <c:v>7.5208571124566945E-4</c:v>
                </c:pt>
                <c:pt idx="120">
                  <c:v>6.884815401374336E-4</c:v>
                </c:pt>
              </c:numCache>
            </c:numRef>
          </c:yVal>
          <c:smooth val="1"/>
        </c:ser>
        <c:ser>
          <c:idx val="1"/>
          <c:order val="3"/>
          <c:tx>
            <c:v>T-dist, 1df</c:v>
          </c:tx>
          <c:marker>
            <c:symbol val="none"/>
          </c:marker>
          <c:dPt>
            <c:idx val="68"/>
            <c:bubble3D val="0"/>
            <c:spPr>
              <a:ln w="28575"/>
            </c:spPr>
          </c:dPt>
          <c:dPt>
            <c:idx val="119"/>
            <c:bubble3D val="0"/>
          </c:dPt>
          <c:xVal>
            <c:numRef>
              <c:f>'Normal and T distributions'!$A$22:$A$142</c:f>
              <c:numCache>
                <c:formatCode>General</c:formatCode>
                <c:ptCount val="121"/>
                <c:pt idx="0">
                  <c:v>-5.9999999999999929</c:v>
                </c:pt>
                <c:pt idx="1">
                  <c:v>-5.8999999999999932</c:v>
                </c:pt>
                <c:pt idx="2">
                  <c:v>-5.7999999999999936</c:v>
                </c:pt>
                <c:pt idx="3">
                  <c:v>-5.699999999999994</c:v>
                </c:pt>
                <c:pt idx="4">
                  <c:v>-5.5999999999999943</c:v>
                </c:pt>
                <c:pt idx="5">
                  <c:v>-5.4999999999999947</c:v>
                </c:pt>
                <c:pt idx="6">
                  <c:v>-5.399999999999995</c:v>
                </c:pt>
                <c:pt idx="7">
                  <c:v>-5.2999999999999954</c:v>
                </c:pt>
                <c:pt idx="8">
                  <c:v>-5.1999999999999957</c:v>
                </c:pt>
                <c:pt idx="9">
                  <c:v>-5.0999999999999961</c:v>
                </c:pt>
                <c:pt idx="10">
                  <c:v>-4.9999999999999964</c:v>
                </c:pt>
                <c:pt idx="11">
                  <c:v>-4.8999999999999968</c:v>
                </c:pt>
                <c:pt idx="12">
                  <c:v>-4.7999999999999972</c:v>
                </c:pt>
                <c:pt idx="13">
                  <c:v>-4.6999999999999975</c:v>
                </c:pt>
                <c:pt idx="14">
                  <c:v>-4.5999999999999979</c:v>
                </c:pt>
                <c:pt idx="15">
                  <c:v>-4.4999999999999982</c:v>
                </c:pt>
                <c:pt idx="16">
                  <c:v>-4.3999999999999986</c:v>
                </c:pt>
                <c:pt idx="17">
                  <c:v>-4.2999999999999989</c:v>
                </c:pt>
                <c:pt idx="18">
                  <c:v>-4.1999999999999993</c:v>
                </c:pt>
                <c:pt idx="19">
                  <c:v>-4.0999999999999996</c:v>
                </c:pt>
                <c:pt idx="20">
                  <c:v>-4</c:v>
                </c:pt>
                <c:pt idx="21">
                  <c:v>-3.9</c:v>
                </c:pt>
                <c:pt idx="22">
                  <c:v>-3.8</c:v>
                </c:pt>
                <c:pt idx="23">
                  <c:v>-3.6999999999999997</c:v>
                </c:pt>
                <c:pt idx="24">
                  <c:v>-3.5999999999999996</c:v>
                </c:pt>
                <c:pt idx="25">
                  <c:v>-3.4999999999999996</c:v>
                </c:pt>
                <c:pt idx="26">
                  <c:v>-3.3999999999999995</c:v>
                </c:pt>
                <c:pt idx="27">
                  <c:v>-3.2999999999999994</c:v>
                </c:pt>
                <c:pt idx="28">
                  <c:v>-3.1999999999999993</c:v>
                </c:pt>
                <c:pt idx="29">
                  <c:v>-3.0999999999999992</c:v>
                </c:pt>
                <c:pt idx="30">
                  <c:v>-2.9999999999999991</c:v>
                </c:pt>
                <c:pt idx="31">
                  <c:v>-2.899999999999999</c:v>
                </c:pt>
                <c:pt idx="32">
                  <c:v>-2.7999999999999989</c:v>
                </c:pt>
                <c:pt idx="33">
                  <c:v>-2.6999999999999988</c:v>
                </c:pt>
                <c:pt idx="34">
                  <c:v>-2.5999999999999988</c:v>
                </c:pt>
                <c:pt idx="35">
                  <c:v>-2.4999999999999987</c:v>
                </c:pt>
                <c:pt idx="36">
                  <c:v>-2.3999999999999986</c:v>
                </c:pt>
                <c:pt idx="37">
                  <c:v>-2.2999999999999985</c:v>
                </c:pt>
                <c:pt idx="38">
                  <c:v>-2.1999999999999984</c:v>
                </c:pt>
                <c:pt idx="39">
                  <c:v>-2.0999999999999983</c:v>
                </c:pt>
                <c:pt idx="40">
                  <c:v>-1.9999999999999982</c:v>
                </c:pt>
                <c:pt idx="41">
                  <c:v>-1.8999999999999981</c:v>
                </c:pt>
                <c:pt idx="42">
                  <c:v>-1.799999999999998</c:v>
                </c:pt>
                <c:pt idx="43">
                  <c:v>-1.699999999999998</c:v>
                </c:pt>
                <c:pt idx="44">
                  <c:v>-1.5999999999999979</c:v>
                </c:pt>
                <c:pt idx="45">
                  <c:v>-1.4999999999999978</c:v>
                </c:pt>
                <c:pt idx="46">
                  <c:v>-1.3999999999999977</c:v>
                </c:pt>
                <c:pt idx="47">
                  <c:v>-1.2999999999999976</c:v>
                </c:pt>
                <c:pt idx="48">
                  <c:v>-1.1999999999999975</c:v>
                </c:pt>
                <c:pt idx="49">
                  <c:v>-1.0999999999999974</c:v>
                </c:pt>
                <c:pt idx="50">
                  <c:v>-0.99999999999999745</c:v>
                </c:pt>
                <c:pt idx="51">
                  <c:v>-0.89999999999999747</c:v>
                </c:pt>
                <c:pt idx="52">
                  <c:v>-0.79999999999999749</c:v>
                </c:pt>
                <c:pt idx="53">
                  <c:v>-0.69999999999999751</c:v>
                </c:pt>
                <c:pt idx="54">
                  <c:v>-0.59999999999999754</c:v>
                </c:pt>
                <c:pt idx="55">
                  <c:v>-0.49999999999999756</c:v>
                </c:pt>
                <c:pt idx="56">
                  <c:v>-0.39999999999999758</c:v>
                </c:pt>
                <c:pt idx="57">
                  <c:v>-0.2999999999999976</c:v>
                </c:pt>
                <c:pt idx="58">
                  <c:v>-0.1999999999999976</c:v>
                </c:pt>
                <c:pt idx="59">
                  <c:v>-9.9999999999997591E-2</c:v>
                </c:pt>
                <c:pt idx="60">
                  <c:v>0</c:v>
                </c:pt>
                <c:pt idx="61">
                  <c:v>0.1</c:v>
                </c:pt>
                <c:pt idx="62">
                  <c:v>0.2</c:v>
                </c:pt>
                <c:pt idx="63">
                  <c:v>0.30000000000000004</c:v>
                </c:pt>
                <c:pt idx="64">
                  <c:v>0.4</c:v>
                </c:pt>
                <c:pt idx="65">
                  <c:v>0.5</c:v>
                </c:pt>
                <c:pt idx="66">
                  <c:v>0.6</c:v>
                </c:pt>
                <c:pt idx="67">
                  <c:v>0.7</c:v>
                </c:pt>
                <c:pt idx="68">
                  <c:v>0.79999999999999993</c:v>
                </c:pt>
                <c:pt idx="69">
                  <c:v>0.89999999999999991</c:v>
                </c:pt>
                <c:pt idx="70">
                  <c:v>0.99999999999999989</c:v>
                </c:pt>
                <c:pt idx="71">
                  <c:v>1.0999999999999999</c:v>
                </c:pt>
                <c:pt idx="72">
                  <c:v>1.2</c:v>
                </c:pt>
                <c:pt idx="73">
                  <c:v>1.3</c:v>
                </c:pt>
                <c:pt idx="74">
                  <c:v>1.4000000000000001</c:v>
                </c:pt>
                <c:pt idx="75">
                  <c:v>1.5000000000000002</c:v>
                </c:pt>
                <c:pt idx="76">
                  <c:v>1.6000000000000003</c:v>
                </c:pt>
                <c:pt idx="77">
                  <c:v>1.7000000000000004</c:v>
                </c:pt>
                <c:pt idx="78">
                  <c:v>1.8000000000000005</c:v>
                </c:pt>
                <c:pt idx="79">
                  <c:v>1.9000000000000006</c:v>
                </c:pt>
                <c:pt idx="80">
                  <c:v>2.0000000000000004</c:v>
                </c:pt>
                <c:pt idx="81">
                  <c:v>2.1000000000000005</c:v>
                </c:pt>
                <c:pt idx="82">
                  <c:v>2.2000000000000006</c:v>
                </c:pt>
                <c:pt idx="83">
                  <c:v>2.3000000000000007</c:v>
                </c:pt>
                <c:pt idx="84">
                  <c:v>2.4000000000000008</c:v>
                </c:pt>
                <c:pt idx="85">
                  <c:v>2.5000000000000009</c:v>
                </c:pt>
                <c:pt idx="86">
                  <c:v>2.600000000000001</c:v>
                </c:pt>
                <c:pt idx="87">
                  <c:v>2.7000000000000011</c:v>
                </c:pt>
                <c:pt idx="88">
                  <c:v>2.8000000000000012</c:v>
                </c:pt>
                <c:pt idx="89">
                  <c:v>2.9000000000000012</c:v>
                </c:pt>
                <c:pt idx="90">
                  <c:v>3.0000000000000013</c:v>
                </c:pt>
                <c:pt idx="91">
                  <c:v>3.1000000000000014</c:v>
                </c:pt>
                <c:pt idx="92">
                  <c:v>3.2000000000000015</c:v>
                </c:pt>
                <c:pt idx="93">
                  <c:v>3.3000000000000016</c:v>
                </c:pt>
                <c:pt idx="94">
                  <c:v>3.4000000000000017</c:v>
                </c:pt>
                <c:pt idx="95">
                  <c:v>3.5000000000000018</c:v>
                </c:pt>
                <c:pt idx="96">
                  <c:v>3.6000000000000019</c:v>
                </c:pt>
                <c:pt idx="97">
                  <c:v>3.700000000000002</c:v>
                </c:pt>
                <c:pt idx="98">
                  <c:v>3.800000000000002</c:v>
                </c:pt>
                <c:pt idx="99">
                  <c:v>3.9000000000000021</c:v>
                </c:pt>
                <c:pt idx="100">
                  <c:v>4.0000000000000018</c:v>
                </c:pt>
                <c:pt idx="101">
                  <c:v>4.1000000000000014</c:v>
                </c:pt>
                <c:pt idx="102">
                  <c:v>4.2000000000000011</c:v>
                </c:pt>
                <c:pt idx="103">
                  <c:v>4.3000000000000007</c:v>
                </c:pt>
                <c:pt idx="104">
                  <c:v>4.4000000000000004</c:v>
                </c:pt>
                <c:pt idx="105">
                  <c:v>4.5</c:v>
                </c:pt>
                <c:pt idx="106">
                  <c:v>4.5999999999999996</c:v>
                </c:pt>
                <c:pt idx="107">
                  <c:v>4.6999999999999993</c:v>
                </c:pt>
                <c:pt idx="108">
                  <c:v>4.7999999999999989</c:v>
                </c:pt>
                <c:pt idx="109">
                  <c:v>4.8999999999999986</c:v>
                </c:pt>
                <c:pt idx="110">
                  <c:v>4.9999999999999982</c:v>
                </c:pt>
                <c:pt idx="111">
                  <c:v>5.0999999999999979</c:v>
                </c:pt>
                <c:pt idx="112">
                  <c:v>5.1999999999999975</c:v>
                </c:pt>
                <c:pt idx="113">
                  <c:v>5.2999999999999972</c:v>
                </c:pt>
                <c:pt idx="114">
                  <c:v>5.3999999999999968</c:v>
                </c:pt>
                <c:pt idx="115">
                  <c:v>5.4999999999999964</c:v>
                </c:pt>
                <c:pt idx="116">
                  <c:v>5.5999999999999961</c:v>
                </c:pt>
                <c:pt idx="117">
                  <c:v>5.6999999999999957</c:v>
                </c:pt>
                <c:pt idx="118">
                  <c:v>5.7999999999999954</c:v>
                </c:pt>
                <c:pt idx="119">
                  <c:v>5.899999999999995</c:v>
                </c:pt>
                <c:pt idx="120">
                  <c:v>5.9999999999999947</c:v>
                </c:pt>
              </c:numCache>
            </c:numRef>
          </c:xVal>
          <c:yVal>
            <c:numRef>
              <c:f>'Normal and T distributions'!$B$22:$B$142</c:f>
              <c:numCache>
                <c:formatCode>General</c:formatCode>
                <c:ptCount val="121"/>
                <c:pt idx="0">
                  <c:v>8.6029698968592277E-3</c:v>
                </c:pt>
                <c:pt idx="1">
                  <c:v>8.8888546825968001E-3</c:v>
                </c:pt>
                <c:pt idx="2">
                  <c:v>9.189084474127928E-3</c:v>
                </c:pt>
                <c:pt idx="3">
                  <c:v>9.5046248487247343E-3</c:v>
                </c:pt>
                <c:pt idx="4">
                  <c:v>9.8365230588316217E-3</c:v>
                </c:pt>
                <c:pt idx="5">
                  <c:v>1.018591635788132E-2</c:v>
                </c:pt>
                <c:pt idx="6">
                  <c:v>1.0554041319091222E-2</c:v>
                </c:pt>
                <c:pt idx="7">
                  <c:v>1.0942244282701657E-2</c:v>
                </c:pt>
                <c:pt idx="8">
                  <c:v>1.1351993087867017E-2</c:v>
                </c:pt>
                <c:pt idx="9">
                  <c:v>1.1784890269670166E-2</c:v>
                </c:pt>
                <c:pt idx="10">
                  <c:v>1.2242687930145811E-2</c:v>
                </c:pt>
                <c:pt idx="11">
                  <c:v>1.2727304525541426E-2</c:v>
                </c:pt>
                <c:pt idx="12">
                  <c:v>1.3240843851239227E-2</c:v>
                </c:pt>
                <c:pt idx="13">
                  <c:v>1.3785616551918191E-2</c:v>
                </c:pt>
                <c:pt idx="14">
                  <c:v>1.4364164538979738E-2</c:v>
                </c:pt>
                <c:pt idx="15">
                  <c:v>1.4979288761590159E-2</c:v>
                </c:pt>
                <c:pt idx="16">
                  <c:v>1.5634080853820769E-2</c:v>
                </c:pt>
                <c:pt idx="17">
                  <c:v>1.6331959270589575E-2</c:v>
                </c:pt>
                <c:pt idx="18">
                  <c:v>1.7076710632177618E-2</c:v>
                </c:pt>
                <c:pt idx="19">
                  <c:v>1.7872537124300432E-2</c:v>
                </c:pt>
                <c:pt idx="20">
                  <c:v>1.8724110951987685E-2</c:v>
                </c:pt>
                <c:pt idx="21">
                  <c:v>1.9636637025526874E-2</c:v>
                </c:pt>
                <c:pt idx="22">
                  <c:v>2.0615925270970902E-2</c:v>
                </c:pt>
                <c:pt idx="23">
                  <c:v>2.1668474212647431E-2</c:v>
                </c:pt>
                <c:pt idx="24">
                  <c:v>2.2801567778208506E-2</c:v>
                </c:pt>
                <c:pt idx="25">
                  <c:v>2.4023387636512513E-2</c:v>
                </c:pt>
                <c:pt idx="26">
                  <c:v>2.5343143804441939E-2</c:v>
                </c:pt>
                <c:pt idx="27">
                  <c:v>2.6771226760621603E-2</c:v>
                </c:pt>
                <c:pt idx="28">
                  <c:v>2.8319384891796338E-2</c:v>
                </c:pt>
                <c:pt idx="29">
                  <c:v>3.0000931779810634E-2</c:v>
                </c:pt>
                <c:pt idx="30">
                  <c:v>3.1830988618379089E-2</c:v>
                </c:pt>
                <c:pt idx="31">
                  <c:v>3.3826767926013905E-2</c:v>
                </c:pt>
                <c:pt idx="32">
                  <c:v>3.6007905676899425E-2</c:v>
                </c:pt>
                <c:pt idx="33">
                  <c:v>3.839684996185657E-2</c:v>
                </c:pt>
                <c:pt idx="34">
                  <c:v>4.1019315229869971E-2</c:v>
                </c:pt>
                <c:pt idx="35">
                  <c:v>4.3904811887419452E-2</c:v>
                </c:pt>
                <c:pt idx="36">
                  <c:v>4.7087261269791569E-2</c:v>
                </c:pt>
                <c:pt idx="37">
                  <c:v>5.0605705275642454E-2</c:v>
                </c:pt>
                <c:pt idx="38">
                  <c:v>5.4505117497224496E-2</c:v>
                </c:pt>
                <c:pt idx="39">
                  <c:v>5.8837317224360648E-2</c:v>
                </c:pt>
                <c:pt idx="40">
                  <c:v>6.3661977236758233E-2</c:v>
                </c:pt>
                <c:pt idx="41">
                  <c:v>6.9047697653750795E-2</c:v>
                </c:pt>
                <c:pt idx="42">
                  <c:v>7.5073086364101704E-2</c:v>
                </c:pt>
                <c:pt idx="43">
                  <c:v>8.1827734237478467E-2</c:v>
                </c:pt>
                <c:pt idx="44">
                  <c:v>8.9412889377469454E-2</c:v>
                </c:pt>
                <c:pt idx="45">
                  <c:v>9.7941503441166561E-2</c:v>
                </c:pt>
                <c:pt idx="46">
                  <c:v>0.10753712371074031</c:v>
                </c:pt>
                <c:pt idx="47">
                  <c:v>0.11833081270772915</c:v>
                </c:pt>
                <c:pt idx="48">
                  <c:v>0.13045487138679979</c:v>
                </c:pt>
                <c:pt idx="49">
                  <c:v>0.14403162270759795</c:v>
                </c:pt>
                <c:pt idx="50">
                  <c:v>0.15915494309189573</c:v>
                </c:pt>
                <c:pt idx="51">
                  <c:v>0.17586181557115552</c:v>
                </c:pt>
                <c:pt idx="52">
                  <c:v>0.19409139401450698</c:v>
                </c:pt>
                <c:pt idx="53">
                  <c:v>0.21363079609650434</c:v>
                </c:pt>
                <c:pt idx="54">
                  <c:v>0.23405138689984659</c:v>
                </c:pt>
                <c:pt idx="55">
                  <c:v>0.25464790894703304</c:v>
                </c:pt>
                <c:pt idx="56">
                  <c:v>0.27440507429637173</c:v>
                </c:pt>
                <c:pt idx="57">
                  <c:v>0.29202741851723957</c:v>
                </c:pt>
                <c:pt idx="58">
                  <c:v>0.30606719825364515</c:v>
                </c:pt>
                <c:pt idx="59">
                  <c:v>0.31515830315226817</c:v>
                </c:pt>
                <c:pt idx="60">
                  <c:v>0.31830988618379069</c:v>
                </c:pt>
                <c:pt idx="61">
                  <c:v>0.315158303152268</c:v>
                </c:pt>
                <c:pt idx="62">
                  <c:v>0.30606719825364487</c:v>
                </c:pt>
                <c:pt idx="63">
                  <c:v>0.29202741851723912</c:v>
                </c:pt>
                <c:pt idx="64">
                  <c:v>0.27440507429637123</c:v>
                </c:pt>
                <c:pt idx="65">
                  <c:v>0.25464790894703254</c:v>
                </c:pt>
                <c:pt idx="66">
                  <c:v>0.23405138689984611</c:v>
                </c:pt>
                <c:pt idx="67">
                  <c:v>0.21363079609650382</c:v>
                </c:pt>
                <c:pt idx="68">
                  <c:v>0.19409139401450654</c:v>
                </c:pt>
                <c:pt idx="69">
                  <c:v>0.17586181557115507</c:v>
                </c:pt>
                <c:pt idx="70">
                  <c:v>0.15915494309189537</c:v>
                </c:pt>
                <c:pt idx="71">
                  <c:v>0.14403162270759759</c:v>
                </c:pt>
                <c:pt idx="72">
                  <c:v>0.13045487138679945</c:v>
                </c:pt>
                <c:pt idx="73">
                  <c:v>0.11833081270772886</c:v>
                </c:pt>
                <c:pt idx="74">
                  <c:v>0.10753712371074009</c:v>
                </c:pt>
                <c:pt idx="75">
                  <c:v>9.7941503441166339E-2</c:v>
                </c:pt>
                <c:pt idx="76">
                  <c:v>8.9412889377469273E-2</c:v>
                </c:pt>
                <c:pt idx="77">
                  <c:v>8.18277342374783E-2</c:v>
                </c:pt>
                <c:pt idx="78">
                  <c:v>7.5073086364101538E-2</c:v>
                </c:pt>
                <c:pt idx="79">
                  <c:v>6.9047697653750656E-2</c:v>
                </c:pt>
                <c:pt idx="80">
                  <c:v>6.3661977236758122E-2</c:v>
                </c:pt>
                <c:pt idx="81">
                  <c:v>5.8837317224360551E-2</c:v>
                </c:pt>
                <c:pt idx="82">
                  <c:v>5.4505117497224413E-2</c:v>
                </c:pt>
                <c:pt idx="83">
                  <c:v>5.0605705275642371E-2</c:v>
                </c:pt>
                <c:pt idx="84">
                  <c:v>4.7087261269791486E-2</c:v>
                </c:pt>
                <c:pt idx="85">
                  <c:v>4.3904811887419376E-2</c:v>
                </c:pt>
                <c:pt idx="86">
                  <c:v>4.1019315229869908E-2</c:v>
                </c:pt>
                <c:pt idx="87">
                  <c:v>3.8396849961856508E-2</c:v>
                </c:pt>
                <c:pt idx="88">
                  <c:v>3.600790567689937E-2</c:v>
                </c:pt>
                <c:pt idx="89">
                  <c:v>3.3826767926013863E-2</c:v>
                </c:pt>
                <c:pt idx="90">
                  <c:v>3.1830988618379047E-2</c:v>
                </c:pt>
                <c:pt idx="91">
                  <c:v>3.0000931779810596E-2</c:v>
                </c:pt>
                <c:pt idx="92">
                  <c:v>2.8319384891796303E-2</c:v>
                </c:pt>
                <c:pt idx="93">
                  <c:v>2.6771226760621564E-2</c:v>
                </c:pt>
                <c:pt idx="94">
                  <c:v>2.5343143804441911E-2</c:v>
                </c:pt>
                <c:pt idx="95">
                  <c:v>2.4023387636512482E-2</c:v>
                </c:pt>
                <c:pt idx="96">
                  <c:v>2.2801567778208479E-2</c:v>
                </c:pt>
                <c:pt idx="97">
                  <c:v>2.1668474212647403E-2</c:v>
                </c:pt>
                <c:pt idx="98">
                  <c:v>2.0615925270970881E-2</c:v>
                </c:pt>
                <c:pt idx="99">
                  <c:v>1.963663702552686E-2</c:v>
                </c:pt>
                <c:pt idx="100">
                  <c:v>1.8724110951987671E-2</c:v>
                </c:pt>
                <c:pt idx="101">
                  <c:v>1.7872537124300418E-2</c:v>
                </c:pt>
                <c:pt idx="102">
                  <c:v>1.7076710632177604E-2</c:v>
                </c:pt>
                <c:pt idx="103">
                  <c:v>1.6331959270589565E-2</c:v>
                </c:pt>
                <c:pt idx="104">
                  <c:v>1.5634080853820759E-2</c:v>
                </c:pt>
                <c:pt idx="105">
                  <c:v>1.4979288761590149E-2</c:v>
                </c:pt>
                <c:pt idx="106">
                  <c:v>1.4364164538979726E-2</c:v>
                </c:pt>
                <c:pt idx="107">
                  <c:v>1.378561655191818E-2</c:v>
                </c:pt>
                <c:pt idx="108">
                  <c:v>1.324084385123922E-2</c:v>
                </c:pt>
                <c:pt idx="109">
                  <c:v>1.2727304525541418E-2</c:v>
                </c:pt>
                <c:pt idx="110">
                  <c:v>1.2242687930145803E-2</c:v>
                </c:pt>
                <c:pt idx="111">
                  <c:v>1.1784890269670157E-2</c:v>
                </c:pt>
                <c:pt idx="112">
                  <c:v>1.135199308786701E-2</c:v>
                </c:pt>
                <c:pt idx="113">
                  <c:v>1.0942244282701651E-2</c:v>
                </c:pt>
                <c:pt idx="114">
                  <c:v>1.0554041319091215E-2</c:v>
                </c:pt>
                <c:pt idx="115">
                  <c:v>1.0185916357881315E-2</c:v>
                </c:pt>
                <c:pt idx="116">
                  <c:v>9.8365230588316165E-3</c:v>
                </c:pt>
                <c:pt idx="117">
                  <c:v>9.5046248487247274E-3</c:v>
                </c:pt>
                <c:pt idx="118">
                  <c:v>9.1890844741279211E-3</c:v>
                </c:pt>
                <c:pt idx="119">
                  <c:v>8.8888546825967949E-3</c:v>
                </c:pt>
                <c:pt idx="120">
                  <c:v>8.6029698968592225E-3</c:v>
                </c:pt>
              </c:numCache>
            </c:numRef>
          </c:yVal>
          <c:smooth val="1"/>
        </c:ser>
        <c:dLbls>
          <c:showLegendKey val="0"/>
          <c:showVal val="0"/>
          <c:showCatName val="0"/>
          <c:showSerName val="0"/>
          <c:showPercent val="0"/>
          <c:showBubbleSize val="0"/>
        </c:dLbls>
        <c:axId val="132654704"/>
        <c:axId val="132655096"/>
      </c:scatterChart>
      <c:valAx>
        <c:axId val="132654704"/>
        <c:scaling>
          <c:orientation val="minMax"/>
          <c:max val="6"/>
          <c:min val="-6"/>
        </c:scaling>
        <c:delete val="0"/>
        <c:axPos val="b"/>
        <c:title>
          <c:tx>
            <c:rich>
              <a:bodyPr/>
              <a:lstStyle/>
              <a:p>
                <a:pPr>
                  <a:defRPr sz="1100" b="0" i="0" u="none" strike="noStrike" baseline="0">
                    <a:solidFill>
                      <a:srgbClr val="000000"/>
                    </a:solidFill>
                    <a:latin typeface="Calibri"/>
                    <a:ea typeface="Calibri"/>
                    <a:cs typeface="Calibri"/>
                  </a:defRPr>
                </a:pPr>
                <a:r>
                  <a:rPr lang="en-US" sz="1000" b="1" i="0" u="none" strike="noStrike" baseline="0">
                    <a:solidFill>
                      <a:srgbClr val="000000"/>
                    </a:solidFill>
                    <a:latin typeface="Arial"/>
                    <a:cs typeface="Arial"/>
                  </a:rPr>
                  <a:t>X axis, or Standard deviations in either direction</a:t>
                </a:r>
              </a:p>
              <a:p>
                <a:pPr>
                  <a:defRPr sz="1100" b="0" i="0" u="none" strike="noStrike" baseline="0">
                    <a:solidFill>
                      <a:srgbClr val="000000"/>
                    </a:solidFill>
                    <a:latin typeface="Calibri"/>
                    <a:ea typeface="Calibri"/>
                    <a:cs typeface="Calibri"/>
                  </a:defRPr>
                </a:pPr>
                <a:r>
                  <a:rPr lang="en-US" sz="1000" b="1" i="0" u="none" strike="noStrike" baseline="0">
                    <a:solidFill>
                      <a:srgbClr val="000000"/>
                    </a:solidFill>
                    <a:latin typeface="Arial"/>
                    <a:cs typeface="Arial"/>
                  </a:rPr>
                  <a:t>or value of our Normal or T statistic</a:t>
                </a:r>
              </a:p>
            </c:rich>
          </c:tx>
          <c:layout>
            <c:manualLayout>
              <c:xMode val="edge"/>
              <c:yMode val="edge"/>
              <c:x val="0.21540917275450461"/>
              <c:y val="0.93470956647660419"/>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132655096"/>
        <c:crossesAt val="0"/>
        <c:crossBetween val="midCat"/>
        <c:majorUnit val="1"/>
      </c:valAx>
      <c:valAx>
        <c:axId val="132655096"/>
        <c:scaling>
          <c:orientation val="minMax"/>
          <c:max val="0.4"/>
          <c:min val="0"/>
        </c:scaling>
        <c:delete val="0"/>
        <c:axPos val="l"/>
        <c:majorGridlines>
          <c:spPr>
            <a:ln w="3175">
              <a:solidFill>
                <a:srgbClr val="000000"/>
              </a:solidFill>
              <a:prstDash val="solid"/>
            </a:ln>
          </c:spPr>
        </c:majorGridlines>
        <c:numFmt formatCode="General" sourceLinked="1"/>
        <c:majorTickMark val="none"/>
        <c:minorTickMark val="none"/>
        <c:tickLblPos val="none"/>
        <c:spPr>
          <a:ln w="3175">
            <a:solidFill>
              <a:srgbClr val="000000"/>
            </a:solidFill>
            <a:prstDash val="solid"/>
          </a:ln>
        </c:spPr>
        <c:crossAx val="132654704"/>
        <c:crosses val="autoZero"/>
        <c:crossBetween val="midCat"/>
        <c:majorUnit val="1"/>
        <c:minorUnit val="1"/>
      </c:valAx>
      <c:spPr>
        <a:noFill/>
        <a:ln w="12700">
          <a:solidFill>
            <a:srgbClr val="808080"/>
          </a:solidFill>
          <a:prstDash val="solid"/>
        </a:ln>
      </c:spPr>
    </c:plotArea>
    <c:legend>
      <c:legendPos val="r"/>
      <c:layout>
        <c:manualLayout>
          <c:xMode val="edge"/>
          <c:yMode val="edge"/>
          <c:x val="0.8257463421467921"/>
          <c:y val="0.48620725857543667"/>
          <c:w val="0.16797504707515953"/>
          <c:h val="0.30517259480495973"/>
        </c:manualLayout>
      </c:layout>
      <c:overlay val="0"/>
      <c:spPr>
        <a:solidFill>
          <a:srgbClr val="FFFFFF"/>
        </a:solidFill>
        <a:ln w="3175">
          <a:solidFill>
            <a:srgbClr val="000000"/>
          </a:solidFill>
          <a:prstDash val="solid"/>
        </a:ln>
      </c:spPr>
      <c:txPr>
        <a:bodyPr/>
        <a:lstStyle/>
        <a:p>
          <a:pPr>
            <a:defRPr sz="775" b="0"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userShapes r:id="rId1"/>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Arial"/>
                <a:ea typeface="Arial"/>
                <a:cs typeface="Arial"/>
              </a:defRPr>
            </a:pPr>
            <a:r>
              <a:rPr lang="en-US"/>
              <a:t>Lines</a:t>
            </a:r>
          </a:p>
        </c:rich>
      </c:tx>
      <c:layout>
        <c:manualLayout>
          <c:xMode val="edge"/>
          <c:yMode val="edge"/>
          <c:x val="0.55140186915887845"/>
          <c:y val="8.4889643463497456E-3"/>
        </c:manualLayout>
      </c:layout>
      <c:overlay val="0"/>
      <c:spPr>
        <a:noFill/>
        <a:ln w="25400">
          <a:noFill/>
        </a:ln>
      </c:spPr>
    </c:title>
    <c:autoTitleDeleted val="0"/>
    <c:plotArea>
      <c:layout>
        <c:manualLayout>
          <c:layoutTarget val="inner"/>
          <c:xMode val="edge"/>
          <c:yMode val="edge"/>
          <c:x val="6.4085447263017362E-2"/>
          <c:y val="0.13412574786262788"/>
          <c:w val="0.77169559412550071"/>
          <c:h val="0.77928757302463547"/>
        </c:manualLayout>
      </c:layout>
      <c:scatterChart>
        <c:scatterStyle val="lineMarker"/>
        <c:varyColors val="0"/>
        <c:ser>
          <c:idx val="0"/>
          <c:order val="0"/>
          <c:tx>
            <c:strRef>
              <c:f>'On linear Regression'!$E$17</c:f>
              <c:strCache>
                <c:ptCount val="1"/>
                <c:pt idx="0">
                  <c:v>Y=.5X+2</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xVal>
            <c:numRef>
              <c:f>'On linear Regression'!$D$18:$D$30</c:f>
              <c:numCache>
                <c:formatCode>General</c:formatCode>
                <c:ptCount val="13"/>
                <c:pt idx="0">
                  <c:v>-6</c:v>
                </c:pt>
                <c:pt idx="1">
                  <c:v>-5</c:v>
                </c:pt>
                <c:pt idx="2">
                  <c:v>-4</c:v>
                </c:pt>
                <c:pt idx="3">
                  <c:v>-3</c:v>
                </c:pt>
                <c:pt idx="4">
                  <c:v>-2</c:v>
                </c:pt>
                <c:pt idx="5">
                  <c:v>-1</c:v>
                </c:pt>
                <c:pt idx="6">
                  <c:v>0</c:v>
                </c:pt>
                <c:pt idx="7">
                  <c:v>1</c:v>
                </c:pt>
                <c:pt idx="8">
                  <c:v>2</c:v>
                </c:pt>
                <c:pt idx="9">
                  <c:v>3</c:v>
                </c:pt>
                <c:pt idx="10">
                  <c:v>4</c:v>
                </c:pt>
                <c:pt idx="11">
                  <c:v>5</c:v>
                </c:pt>
                <c:pt idx="12">
                  <c:v>6</c:v>
                </c:pt>
              </c:numCache>
            </c:numRef>
          </c:xVal>
          <c:yVal>
            <c:numRef>
              <c:f>'On linear Regression'!$E$18:$E$30</c:f>
              <c:numCache>
                <c:formatCode>General</c:formatCode>
                <c:ptCount val="13"/>
                <c:pt idx="0">
                  <c:v>-1</c:v>
                </c:pt>
                <c:pt idx="1">
                  <c:v>-0.5</c:v>
                </c:pt>
                <c:pt idx="2">
                  <c:v>0</c:v>
                </c:pt>
                <c:pt idx="3">
                  <c:v>0.5</c:v>
                </c:pt>
                <c:pt idx="4">
                  <c:v>1</c:v>
                </c:pt>
                <c:pt idx="5">
                  <c:v>1.5</c:v>
                </c:pt>
                <c:pt idx="6">
                  <c:v>2</c:v>
                </c:pt>
                <c:pt idx="7">
                  <c:v>2.5</c:v>
                </c:pt>
                <c:pt idx="8">
                  <c:v>3</c:v>
                </c:pt>
                <c:pt idx="9">
                  <c:v>3.5</c:v>
                </c:pt>
                <c:pt idx="10">
                  <c:v>4</c:v>
                </c:pt>
                <c:pt idx="11">
                  <c:v>4.5</c:v>
                </c:pt>
                <c:pt idx="12">
                  <c:v>5</c:v>
                </c:pt>
              </c:numCache>
            </c:numRef>
          </c:yVal>
          <c:smooth val="0"/>
        </c:ser>
        <c:ser>
          <c:idx val="1"/>
          <c:order val="1"/>
          <c:tx>
            <c:strRef>
              <c:f>'On linear Regression'!$F$17</c:f>
              <c:strCache>
                <c:ptCount val="1"/>
                <c:pt idx="0">
                  <c:v>Y=.5X -1</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xVal>
            <c:numRef>
              <c:f>'On linear Regression'!$D$18:$D$30</c:f>
              <c:numCache>
                <c:formatCode>General</c:formatCode>
                <c:ptCount val="13"/>
                <c:pt idx="0">
                  <c:v>-6</c:v>
                </c:pt>
                <c:pt idx="1">
                  <c:v>-5</c:v>
                </c:pt>
                <c:pt idx="2">
                  <c:v>-4</c:v>
                </c:pt>
                <c:pt idx="3">
                  <c:v>-3</c:v>
                </c:pt>
                <c:pt idx="4">
                  <c:v>-2</c:v>
                </c:pt>
                <c:pt idx="5">
                  <c:v>-1</c:v>
                </c:pt>
                <c:pt idx="6">
                  <c:v>0</c:v>
                </c:pt>
                <c:pt idx="7">
                  <c:v>1</c:v>
                </c:pt>
                <c:pt idx="8">
                  <c:v>2</c:v>
                </c:pt>
                <c:pt idx="9">
                  <c:v>3</c:v>
                </c:pt>
                <c:pt idx="10">
                  <c:v>4</c:v>
                </c:pt>
                <c:pt idx="11">
                  <c:v>5</c:v>
                </c:pt>
                <c:pt idx="12">
                  <c:v>6</c:v>
                </c:pt>
              </c:numCache>
            </c:numRef>
          </c:xVal>
          <c:yVal>
            <c:numRef>
              <c:f>'On linear Regression'!$F$18:$F$30</c:f>
              <c:numCache>
                <c:formatCode>General</c:formatCode>
                <c:ptCount val="13"/>
                <c:pt idx="0">
                  <c:v>-4</c:v>
                </c:pt>
                <c:pt idx="1">
                  <c:v>-3.5</c:v>
                </c:pt>
                <c:pt idx="2">
                  <c:v>-3</c:v>
                </c:pt>
                <c:pt idx="3">
                  <c:v>-2.5</c:v>
                </c:pt>
                <c:pt idx="4">
                  <c:v>-2</c:v>
                </c:pt>
                <c:pt idx="5">
                  <c:v>-1.5</c:v>
                </c:pt>
                <c:pt idx="6">
                  <c:v>-1</c:v>
                </c:pt>
                <c:pt idx="7">
                  <c:v>-0.5</c:v>
                </c:pt>
                <c:pt idx="8">
                  <c:v>0</c:v>
                </c:pt>
                <c:pt idx="9">
                  <c:v>0.5</c:v>
                </c:pt>
                <c:pt idx="10">
                  <c:v>1</c:v>
                </c:pt>
                <c:pt idx="11">
                  <c:v>1.5</c:v>
                </c:pt>
                <c:pt idx="12">
                  <c:v>2</c:v>
                </c:pt>
              </c:numCache>
            </c:numRef>
          </c:yVal>
          <c:smooth val="0"/>
        </c:ser>
        <c:ser>
          <c:idx val="2"/>
          <c:order val="2"/>
          <c:tx>
            <c:strRef>
              <c:f>'On linear Regression'!$G$17</c:f>
              <c:strCache>
                <c:ptCount val="1"/>
                <c:pt idx="0">
                  <c:v>Y=2X-6</c:v>
                </c:pt>
              </c:strCache>
            </c:strRef>
          </c:tx>
          <c:spPr>
            <a:ln w="12700">
              <a:solidFill>
                <a:srgbClr val="FFFF00"/>
              </a:solidFill>
              <a:prstDash val="solid"/>
            </a:ln>
          </c:spPr>
          <c:marker>
            <c:symbol val="triangle"/>
            <c:size val="5"/>
            <c:spPr>
              <a:solidFill>
                <a:srgbClr val="FFFF00"/>
              </a:solidFill>
              <a:ln>
                <a:solidFill>
                  <a:srgbClr val="FFFF00"/>
                </a:solidFill>
                <a:prstDash val="solid"/>
              </a:ln>
            </c:spPr>
          </c:marker>
          <c:xVal>
            <c:numRef>
              <c:f>'On linear Regression'!$D$18:$D$30</c:f>
              <c:numCache>
                <c:formatCode>General</c:formatCode>
                <c:ptCount val="13"/>
                <c:pt idx="0">
                  <c:v>-6</c:v>
                </c:pt>
                <c:pt idx="1">
                  <c:v>-5</c:v>
                </c:pt>
                <c:pt idx="2">
                  <c:v>-4</c:v>
                </c:pt>
                <c:pt idx="3">
                  <c:v>-3</c:v>
                </c:pt>
                <c:pt idx="4">
                  <c:v>-2</c:v>
                </c:pt>
                <c:pt idx="5">
                  <c:v>-1</c:v>
                </c:pt>
                <c:pt idx="6">
                  <c:v>0</c:v>
                </c:pt>
                <c:pt idx="7">
                  <c:v>1</c:v>
                </c:pt>
                <c:pt idx="8">
                  <c:v>2</c:v>
                </c:pt>
                <c:pt idx="9">
                  <c:v>3</c:v>
                </c:pt>
                <c:pt idx="10">
                  <c:v>4</c:v>
                </c:pt>
                <c:pt idx="11">
                  <c:v>5</c:v>
                </c:pt>
                <c:pt idx="12">
                  <c:v>6</c:v>
                </c:pt>
              </c:numCache>
            </c:numRef>
          </c:xVal>
          <c:yVal>
            <c:numRef>
              <c:f>'On linear Regression'!$G$18:$G$30</c:f>
              <c:numCache>
                <c:formatCode>General</c:formatCode>
                <c:ptCount val="13"/>
                <c:pt idx="0">
                  <c:v>-18</c:v>
                </c:pt>
                <c:pt idx="1">
                  <c:v>-16</c:v>
                </c:pt>
                <c:pt idx="2">
                  <c:v>-14</c:v>
                </c:pt>
                <c:pt idx="3">
                  <c:v>-12</c:v>
                </c:pt>
                <c:pt idx="4">
                  <c:v>-10</c:v>
                </c:pt>
                <c:pt idx="5">
                  <c:v>-8</c:v>
                </c:pt>
                <c:pt idx="6">
                  <c:v>-6</c:v>
                </c:pt>
                <c:pt idx="7">
                  <c:v>-4</c:v>
                </c:pt>
                <c:pt idx="8">
                  <c:v>-2</c:v>
                </c:pt>
                <c:pt idx="9">
                  <c:v>0</c:v>
                </c:pt>
                <c:pt idx="10">
                  <c:v>2</c:v>
                </c:pt>
                <c:pt idx="11">
                  <c:v>4</c:v>
                </c:pt>
                <c:pt idx="12">
                  <c:v>6</c:v>
                </c:pt>
              </c:numCache>
            </c:numRef>
          </c:yVal>
          <c:smooth val="0"/>
        </c:ser>
        <c:ser>
          <c:idx val="3"/>
          <c:order val="3"/>
          <c:tx>
            <c:strRef>
              <c:f>'On linear Regression'!$H$17</c:f>
              <c:strCache>
                <c:ptCount val="1"/>
                <c:pt idx="0">
                  <c:v>Y= -2X+4</c:v>
                </c:pt>
              </c:strCache>
            </c:strRef>
          </c:tx>
          <c:spPr>
            <a:ln w="25400">
              <a:solidFill>
                <a:srgbClr val="FF0000"/>
              </a:solidFill>
              <a:prstDash val="solid"/>
            </a:ln>
          </c:spPr>
          <c:marker>
            <c:symbol val="diamond"/>
            <c:size val="7"/>
            <c:spPr>
              <a:noFill/>
              <a:ln>
                <a:solidFill>
                  <a:srgbClr val="FF0000"/>
                </a:solidFill>
                <a:prstDash val="solid"/>
              </a:ln>
            </c:spPr>
          </c:marker>
          <c:xVal>
            <c:numRef>
              <c:f>'On linear Regression'!$D$18:$D$30</c:f>
              <c:numCache>
                <c:formatCode>General</c:formatCode>
                <c:ptCount val="13"/>
                <c:pt idx="0">
                  <c:v>-6</c:v>
                </c:pt>
                <c:pt idx="1">
                  <c:v>-5</c:v>
                </c:pt>
                <c:pt idx="2">
                  <c:v>-4</c:v>
                </c:pt>
                <c:pt idx="3">
                  <c:v>-3</c:v>
                </c:pt>
                <c:pt idx="4">
                  <c:v>-2</c:v>
                </c:pt>
                <c:pt idx="5">
                  <c:v>-1</c:v>
                </c:pt>
                <c:pt idx="6">
                  <c:v>0</c:v>
                </c:pt>
                <c:pt idx="7">
                  <c:v>1</c:v>
                </c:pt>
                <c:pt idx="8">
                  <c:v>2</c:v>
                </c:pt>
                <c:pt idx="9">
                  <c:v>3</c:v>
                </c:pt>
                <c:pt idx="10">
                  <c:v>4</c:v>
                </c:pt>
                <c:pt idx="11">
                  <c:v>5</c:v>
                </c:pt>
                <c:pt idx="12">
                  <c:v>6</c:v>
                </c:pt>
              </c:numCache>
            </c:numRef>
          </c:xVal>
          <c:yVal>
            <c:numRef>
              <c:f>'On linear Regression'!$H$18:$H$30</c:f>
              <c:numCache>
                <c:formatCode>General</c:formatCode>
                <c:ptCount val="13"/>
                <c:pt idx="0">
                  <c:v>16</c:v>
                </c:pt>
                <c:pt idx="1">
                  <c:v>14</c:v>
                </c:pt>
                <c:pt idx="2">
                  <c:v>12</c:v>
                </c:pt>
                <c:pt idx="3">
                  <c:v>10</c:v>
                </c:pt>
                <c:pt idx="4">
                  <c:v>8</c:v>
                </c:pt>
                <c:pt idx="5">
                  <c:v>6</c:v>
                </c:pt>
                <c:pt idx="6">
                  <c:v>4</c:v>
                </c:pt>
                <c:pt idx="7">
                  <c:v>2</c:v>
                </c:pt>
                <c:pt idx="8">
                  <c:v>0</c:v>
                </c:pt>
                <c:pt idx="9">
                  <c:v>-2</c:v>
                </c:pt>
                <c:pt idx="10">
                  <c:v>-4</c:v>
                </c:pt>
                <c:pt idx="11">
                  <c:v>-6</c:v>
                </c:pt>
                <c:pt idx="12">
                  <c:v>-8</c:v>
                </c:pt>
              </c:numCache>
            </c:numRef>
          </c:yVal>
          <c:smooth val="0"/>
        </c:ser>
        <c:dLbls>
          <c:showLegendKey val="0"/>
          <c:showVal val="0"/>
          <c:showCatName val="0"/>
          <c:showSerName val="0"/>
          <c:showPercent val="0"/>
          <c:showBubbleSize val="0"/>
        </c:dLbls>
        <c:axId val="132656664"/>
        <c:axId val="132657056"/>
      </c:scatterChart>
      <c:valAx>
        <c:axId val="132656664"/>
        <c:scaling>
          <c:orientation val="minMax"/>
          <c:max val="6"/>
          <c:min val="-6"/>
        </c:scaling>
        <c:delete val="0"/>
        <c:axPos val="b"/>
        <c:title>
          <c:tx>
            <c:rich>
              <a:bodyPr/>
              <a:lstStyle/>
              <a:p>
                <a:pPr>
                  <a:defRPr sz="1050" b="1" i="0" u="none" strike="noStrike" baseline="0">
                    <a:solidFill>
                      <a:srgbClr val="000000"/>
                    </a:solidFill>
                    <a:latin typeface="Arial"/>
                    <a:ea typeface="Arial"/>
                    <a:cs typeface="Arial"/>
                  </a:defRPr>
                </a:pPr>
                <a:r>
                  <a:rPr lang="en-US"/>
                  <a:t>X axis</a:t>
                </a:r>
              </a:p>
            </c:rich>
          </c:tx>
          <c:layout>
            <c:manualLayout>
              <c:xMode val="edge"/>
              <c:yMode val="edge"/>
              <c:x val="0.84646194926568763"/>
              <c:y val="0.48047573849533665"/>
            </c:manualLayout>
          </c:layout>
          <c:overlay val="0"/>
          <c:spPr>
            <a:noFill/>
            <a:ln w="25400">
              <a:noFill/>
            </a:ln>
          </c:spPr>
        </c:title>
        <c:numFmt formatCode="General" sourceLinked="1"/>
        <c:majorTickMark val="out"/>
        <c:minorTickMark val="none"/>
        <c:tickLblPos val="nextTo"/>
        <c:spPr>
          <a:ln w="38100">
            <a:solidFill>
              <a:srgbClr val="000000"/>
            </a:solidFill>
            <a:prstDash val="solid"/>
          </a:ln>
        </c:spPr>
        <c:txPr>
          <a:bodyPr rot="0" vert="horz"/>
          <a:lstStyle/>
          <a:p>
            <a:pPr>
              <a:defRPr sz="1050" b="1" i="0" u="none" strike="noStrike" baseline="0">
                <a:solidFill>
                  <a:srgbClr val="000000"/>
                </a:solidFill>
                <a:latin typeface="Arial"/>
                <a:ea typeface="Arial"/>
                <a:cs typeface="Arial"/>
              </a:defRPr>
            </a:pPr>
            <a:endParaRPr lang="en-US"/>
          </a:p>
        </c:txPr>
        <c:crossAx val="132657056"/>
        <c:crosses val="autoZero"/>
        <c:crossBetween val="midCat"/>
        <c:minorUnit val="1"/>
      </c:valAx>
      <c:valAx>
        <c:axId val="132657056"/>
        <c:scaling>
          <c:orientation val="minMax"/>
          <c:min val="-20"/>
        </c:scaling>
        <c:delete val="0"/>
        <c:axPos val="l"/>
        <c:majorGridlines>
          <c:spPr>
            <a:ln w="3175">
              <a:solidFill>
                <a:srgbClr val="000000"/>
              </a:solidFill>
              <a:prstDash val="solid"/>
            </a:ln>
          </c:spPr>
        </c:majorGridlines>
        <c:title>
          <c:tx>
            <c:rich>
              <a:bodyPr/>
              <a:lstStyle/>
              <a:p>
                <a:pPr>
                  <a:defRPr sz="1050" b="1" i="0" u="none" strike="noStrike" baseline="0">
                    <a:solidFill>
                      <a:srgbClr val="000000"/>
                    </a:solidFill>
                    <a:latin typeface="Arial"/>
                    <a:ea typeface="Arial"/>
                    <a:cs typeface="Arial"/>
                  </a:defRPr>
                </a:pPr>
                <a:r>
                  <a:rPr lang="en-US"/>
                  <a:t>Y Axis</a:t>
                </a:r>
              </a:p>
            </c:rich>
          </c:tx>
          <c:layout>
            <c:manualLayout>
              <c:xMode val="edge"/>
              <c:yMode val="edge"/>
              <c:x val="0.43524699599465955"/>
              <c:y val="4.2444821731748725E-2"/>
            </c:manualLayout>
          </c:layout>
          <c:overlay val="0"/>
          <c:spPr>
            <a:noFill/>
            <a:ln w="25400">
              <a:noFill/>
            </a:ln>
          </c:spPr>
        </c:title>
        <c:numFmt formatCode="General" sourceLinked="1"/>
        <c:majorTickMark val="out"/>
        <c:minorTickMark val="none"/>
        <c:tickLblPos val="nextTo"/>
        <c:spPr>
          <a:ln w="38100">
            <a:solidFill>
              <a:srgbClr val="000000"/>
            </a:solidFill>
            <a:prstDash val="solid"/>
          </a:ln>
        </c:spPr>
        <c:txPr>
          <a:bodyPr rot="0" vert="horz"/>
          <a:lstStyle/>
          <a:p>
            <a:pPr>
              <a:defRPr sz="1050" b="1" i="0" u="none" strike="noStrike" baseline="0">
                <a:solidFill>
                  <a:srgbClr val="000000"/>
                </a:solidFill>
                <a:latin typeface="Arial"/>
                <a:ea typeface="Arial"/>
                <a:cs typeface="Arial"/>
              </a:defRPr>
            </a:pPr>
            <a:endParaRPr lang="en-US"/>
          </a:p>
        </c:txPr>
        <c:crossAx val="132656664"/>
        <c:crosses val="autoZero"/>
        <c:crossBetween val="midCat"/>
        <c:majorUnit val="2"/>
        <c:minorUnit val="1"/>
      </c:valAx>
      <c:spPr>
        <a:solidFill>
          <a:srgbClr val="C0C0C0"/>
        </a:solidFill>
        <a:ln w="12700">
          <a:solidFill>
            <a:srgbClr val="808080"/>
          </a:solidFill>
          <a:prstDash val="solid"/>
        </a:ln>
      </c:spPr>
    </c:plotArea>
    <c:legend>
      <c:legendPos val="r"/>
      <c:layout>
        <c:manualLayout>
          <c:xMode val="edge"/>
          <c:yMode val="edge"/>
          <c:x val="0.85447263017356478"/>
          <c:y val="0.2665536587213525"/>
          <c:w val="0.1281708945260347"/>
          <c:h val="0.15110374361099599"/>
        </c:manualLayout>
      </c:layout>
      <c:overlay val="0"/>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FFFFFF"/>
    </a:solidFill>
    <a:ln w="3175">
      <a:solidFill>
        <a:srgbClr val="000000"/>
      </a:solidFill>
      <a:prstDash val="solid"/>
    </a:ln>
  </c:spPr>
  <c:txPr>
    <a:bodyPr/>
    <a:lstStyle/>
    <a:p>
      <a:pPr>
        <a:defRPr sz="105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xPr>
        <a:bodyPr/>
        <a:lstStyle/>
        <a:p>
          <a:pPr>
            <a:defRPr sz="1800" b="1" i="0" u="none" strike="noStrike" baseline="0">
              <a:solidFill>
                <a:srgbClr val="000000"/>
              </a:solidFill>
              <a:latin typeface="Calibri"/>
              <a:ea typeface="Calibri"/>
              <a:cs typeface="Calibri"/>
            </a:defRPr>
          </a:pPr>
          <a:endParaRPr lang="en-US"/>
        </a:p>
      </c:txPr>
    </c:title>
    <c:autoTitleDeleted val="0"/>
    <c:plotArea>
      <c:layout/>
      <c:scatterChart>
        <c:scatterStyle val="lineMarker"/>
        <c:varyColors val="0"/>
        <c:ser>
          <c:idx val="0"/>
          <c:order val="0"/>
          <c:tx>
            <c:v>dummy variable for central city compared to Rural</c:v>
          </c:tx>
          <c:dLbls>
            <c:spPr>
              <a:noFill/>
              <a:ln w="25400">
                <a:noFill/>
              </a:ln>
            </c:spPr>
            <c:txPr>
              <a:bodyPr/>
              <a:lstStyle/>
              <a:p>
                <a:pPr>
                  <a:defRPr sz="1000" b="0" i="0" u="none" strike="noStrike" baseline="0">
                    <a:solidFill>
                      <a:srgbClr val="000000"/>
                    </a:solidFill>
                    <a:latin typeface="Calibri"/>
                    <a:ea typeface="Calibri"/>
                    <a:cs typeface="Calibri"/>
                  </a:defRPr>
                </a:pPr>
                <a:endParaRPr lang="en-US"/>
              </a:p>
            </c:txPr>
            <c:dLblPos val="l"/>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'understanding dummy vars'!$O$84:$O$85</c:f>
              <c:numCache>
                <c:formatCode>General</c:formatCode>
                <c:ptCount val="2"/>
                <c:pt idx="0">
                  <c:v>0</c:v>
                </c:pt>
                <c:pt idx="1">
                  <c:v>1</c:v>
                </c:pt>
              </c:numCache>
            </c:numRef>
          </c:xVal>
          <c:yVal>
            <c:numRef>
              <c:f>'understanding dummy vars'!$P$84:$P$85</c:f>
              <c:numCache>
                <c:formatCode>"$"#,##0_);\("$"#,##0\)</c:formatCode>
                <c:ptCount val="2"/>
                <c:pt idx="0">
                  <c:v>0</c:v>
                </c:pt>
                <c:pt idx="1">
                  <c:v>7255.7120000000004</c:v>
                </c:pt>
              </c:numCache>
            </c:numRef>
          </c:yVal>
          <c:smooth val="0"/>
        </c:ser>
        <c:dLbls>
          <c:showLegendKey val="0"/>
          <c:showVal val="0"/>
          <c:showCatName val="0"/>
          <c:showSerName val="0"/>
          <c:showPercent val="0"/>
          <c:showBubbleSize val="0"/>
        </c:dLbls>
        <c:axId val="435234776"/>
        <c:axId val="435234384"/>
      </c:scatterChart>
      <c:valAx>
        <c:axId val="435234776"/>
        <c:scaling>
          <c:orientation val="minMax"/>
          <c:max val="1"/>
        </c:scaling>
        <c:delete val="0"/>
        <c:axPos val="b"/>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435234384"/>
        <c:crosses val="autoZero"/>
        <c:crossBetween val="midCat"/>
        <c:majorUnit val="1"/>
        <c:minorUnit val="1"/>
      </c:valAx>
      <c:valAx>
        <c:axId val="435234384"/>
        <c:scaling>
          <c:orientation val="minMax"/>
        </c:scaling>
        <c:delete val="0"/>
        <c:axPos val="l"/>
        <c:majorGridlines/>
        <c:title>
          <c:tx>
            <c:rich>
              <a:bodyPr rot="0" vert="wordArtVert"/>
              <a:lstStyle/>
              <a:p>
                <a:pPr algn="ctr">
                  <a:defRPr sz="1000" b="1" i="0" u="none" strike="noStrike" baseline="0">
                    <a:solidFill>
                      <a:srgbClr val="000000"/>
                    </a:solidFill>
                    <a:latin typeface="Calibri"/>
                    <a:ea typeface="Calibri"/>
                    <a:cs typeface="Calibri"/>
                  </a:defRPr>
                </a:pPr>
                <a:r>
                  <a:rPr lang="en-US"/>
                  <a:t>income difference</a:t>
                </a:r>
              </a:p>
            </c:rich>
          </c:tx>
          <c:overlay val="0"/>
        </c:title>
        <c:numFmt formatCode="&quot;$&quot;#,##0_);\(&quot;$&quot;#,##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435234776"/>
        <c:crosses val="autoZero"/>
        <c:crossBetween val="midCat"/>
      </c:valAx>
    </c:plotArea>
    <c:legend>
      <c:legendPos val="r"/>
      <c:layout>
        <c:manualLayout>
          <c:xMode val="edge"/>
          <c:yMode val="edge"/>
          <c:x val="0.66312168425755291"/>
          <c:y val="0.54670416197975247"/>
          <c:w val="0.32446864354721616"/>
          <c:h val="9.8901098901098883E-2"/>
        </c:manualLayout>
      </c:layout>
      <c:overlay val="0"/>
      <c:txPr>
        <a:bodyPr/>
        <a:lstStyle/>
        <a:p>
          <a:pPr>
            <a:defRPr sz="845"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42809399661162756"/>
          <c:y val="3.39943342776204E-2"/>
        </c:manualLayout>
      </c:layout>
      <c:overlay val="0"/>
      <c:spPr>
        <a:noFill/>
        <a:ln w="25400">
          <a:noFill/>
        </a:ln>
      </c:spPr>
      <c:txPr>
        <a:bodyPr/>
        <a:lstStyle/>
        <a:p>
          <a:pPr>
            <a:defRPr sz="1200" b="0" i="0" u="none" strike="noStrike" baseline="0">
              <a:solidFill>
                <a:srgbClr val="000000"/>
              </a:solidFill>
              <a:latin typeface="Arial"/>
              <a:ea typeface="Arial"/>
              <a:cs typeface="Arial"/>
            </a:defRPr>
          </a:pPr>
          <a:endParaRPr lang="en-US"/>
        </a:p>
      </c:txPr>
    </c:title>
    <c:autoTitleDeleted val="0"/>
    <c:plotArea>
      <c:layout>
        <c:manualLayout>
          <c:layoutTarget val="inner"/>
          <c:xMode val="edge"/>
          <c:yMode val="edge"/>
          <c:x val="0.10367901442227218"/>
          <c:y val="0.17847025495750707"/>
          <c:w val="0.64548547688704938"/>
          <c:h val="0.62606232294617559"/>
        </c:manualLayout>
      </c:layout>
      <c:scatterChart>
        <c:scatterStyle val="lineMarker"/>
        <c:varyColors val="0"/>
        <c:ser>
          <c:idx val="0"/>
          <c:order val="0"/>
          <c:tx>
            <c:v>mean incwage</c:v>
          </c:tx>
          <c:spPr>
            <a:ln w="12700">
              <a:solidFill>
                <a:srgbClr val="000080"/>
              </a:solidFill>
              <a:prstDash val="solid"/>
            </a:ln>
          </c:spPr>
          <c:marker>
            <c:symbol val="diamond"/>
            <c:size val="5"/>
            <c:spPr>
              <a:solidFill>
                <a:srgbClr val="000080"/>
              </a:solidFill>
              <a:ln>
                <a:solidFill>
                  <a:srgbClr val="000080"/>
                </a:solidFill>
                <a:prstDash val="solid"/>
              </a:ln>
            </c:spPr>
          </c:marker>
          <c:xVal>
            <c:numRef>
              <c:f>'regression graphs and fits'!$C$12:$C$52</c:f>
              <c:numCache>
                <c:formatCode>General</c:formatCode>
                <c:ptCount val="41"/>
                <c:pt idx="0">
                  <c:v>0</c:v>
                </c:pt>
                <c:pt idx="1">
                  <c:v>25</c:v>
                </c:pt>
                <c:pt idx="2">
                  <c:v>26</c:v>
                </c:pt>
                <c:pt idx="3">
                  <c:v>27</c:v>
                </c:pt>
                <c:pt idx="4">
                  <c:v>28</c:v>
                </c:pt>
                <c:pt idx="5">
                  <c:v>29</c:v>
                </c:pt>
                <c:pt idx="6">
                  <c:v>30</c:v>
                </c:pt>
                <c:pt idx="7">
                  <c:v>31</c:v>
                </c:pt>
                <c:pt idx="8">
                  <c:v>32</c:v>
                </c:pt>
                <c:pt idx="9">
                  <c:v>33</c:v>
                </c:pt>
                <c:pt idx="10">
                  <c:v>34</c:v>
                </c:pt>
                <c:pt idx="11">
                  <c:v>35</c:v>
                </c:pt>
                <c:pt idx="12">
                  <c:v>36</c:v>
                </c:pt>
                <c:pt idx="13">
                  <c:v>37</c:v>
                </c:pt>
                <c:pt idx="14">
                  <c:v>38</c:v>
                </c:pt>
                <c:pt idx="15">
                  <c:v>39</c:v>
                </c:pt>
                <c:pt idx="16">
                  <c:v>40</c:v>
                </c:pt>
                <c:pt idx="17">
                  <c:v>41</c:v>
                </c:pt>
                <c:pt idx="18">
                  <c:v>42</c:v>
                </c:pt>
                <c:pt idx="19">
                  <c:v>43</c:v>
                </c:pt>
                <c:pt idx="20">
                  <c:v>44</c:v>
                </c:pt>
                <c:pt idx="21">
                  <c:v>45</c:v>
                </c:pt>
                <c:pt idx="22">
                  <c:v>46</c:v>
                </c:pt>
                <c:pt idx="23">
                  <c:v>47</c:v>
                </c:pt>
                <c:pt idx="24">
                  <c:v>48</c:v>
                </c:pt>
                <c:pt idx="25">
                  <c:v>49</c:v>
                </c:pt>
                <c:pt idx="26">
                  <c:v>50</c:v>
                </c:pt>
                <c:pt idx="27">
                  <c:v>51</c:v>
                </c:pt>
                <c:pt idx="28">
                  <c:v>52</c:v>
                </c:pt>
                <c:pt idx="29">
                  <c:v>53</c:v>
                </c:pt>
                <c:pt idx="30">
                  <c:v>54</c:v>
                </c:pt>
                <c:pt idx="31">
                  <c:v>55</c:v>
                </c:pt>
                <c:pt idx="32">
                  <c:v>56</c:v>
                </c:pt>
                <c:pt idx="33">
                  <c:v>57</c:v>
                </c:pt>
                <c:pt idx="34">
                  <c:v>58</c:v>
                </c:pt>
                <c:pt idx="35">
                  <c:v>59</c:v>
                </c:pt>
                <c:pt idx="36">
                  <c:v>60</c:v>
                </c:pt>
                <c:pt idx="37">
                  <c:v>61</c:v>
                </c:pt>
                <c:pt idx="38">
                  <c:v>62</c:v>
                </c:pt>
                <c:pt idx="39">
                  <c:v>63</c:v>
                </c:pt>
                <c:pt idx="40">
                  <c:v>64</c:v>
                </c:pt>
              </c:numCache>
            </c:numRef>
          </c:xVal>
          <c:yVal>
            <c:numRef>
              <c:f>'regression graphs and fits'!$D$12:$D$52</c:f>
              <c:numCache>
                <c:formatCode>General</c:formatCode>
                <c:ptCount val="41"/>
                <c:pt idx="1">
                  <c:v>18994.63884</c:v>
                </c:pt>
                <c:pt idx="2">
                  <c:v>21609.258549999999</c:v>
                </c:pt>
                <c:pt idx="3">
                  <c:v>22602.977190000001</c:v>
                </c:pt>
                <c:pt idx="4">
                  <c:v>23740.776180000001</c:v>
                </c:pt>
                <c:pt idx="5">
                  <c:v>24434.94152</c:v>
                </c:pt>
                <c:pt idx="6">
                  <c:v>25561.549569999999</c:v>
                </c:pt>
                <c:pt idx="7">
                  <c:v>25912.093219999999</c:v>
                </c:pt>
                <c:pt idx="8">
                  <c:v>27763.166399999998</c:v>
                </c:pt>
                <c:pt idx="9">
                  <c:v>28465.100210000001</c:v>
                </c:pt>
                <c:pt idx="10">
                  <c:v>26307.66749</c:v>
                </c:pt>
                <c:pt idx="11">
                  <c:v>28294.34806</c:v>
                </c:pt>
                <c:pt idx="12">
                  <c:v>28077.125390000001</c:v>
                </c:pt>
                <c:pt idx="13">
                  <c:v>27960.112499999999</c:v>
                </c:pt>
                <c:pt idx="14">
                  <c:v>30439.645039999999</c:v>
                </c:pt>
                <c:pt idx="15">
                  <c:v>29310.39272</c:v>
                </c:pt>
                <c:pt idx="16">
                  <c:v>28797.785779999998</c:v>
                </c:pt>
                <c:pt idx="17">
                  <c:v>30119.11736</c:v>
                </c:pt>
                <c:pt idx="18">
                  <c:v>30995.871340000002</c:v>
                </c:pt>
                <c:pt idx="19">
                  <c:v>31190.21905</c:v>
                </c:pt>
                <c:pt idx="20">
                  <c:v>29284.215520000002</c:v>
                </c:pt>
                <c:pt idx="21">
                  <c:v>30992.284540000001</c:v>
                </c:pt>
                <c:pt idx="22">
                  <c:v>31361.58221</c:v>
                </c:pt>
                <c:pt idx="23">
                  <c:v>31017.667659999999</c:v>
                </c:pt>
                <c:pt idx="24">
                  <c:v>33609.921779999997</c:v>
                </c:pt>
                <c:pt idx="25">
                  <c:v>31860.377250000001</c:v>
                </c:pt>
                <c:pt idx="26">
                  <c:v>33065.30876</c:v>
                </c:pt>
                <c:pt idx="27">
                  <c:v>31988.285929999998</c:v>
                </c:pt>
                <c:pt idx="28">
                  <c:v>31181.543860000002</c:v>
                </c:pt>
                <c:pt idx="29">
                  <c:v>30966.94183</c:v>
                </c:pt>
                <c:pt idx="30">
                  <c:v>28962.111280000001</c:v>
                </c:pt>
                <c:pt idx="31">
                  <c:v>28042.675599999999</c:v>
                </c:pt>
                <c:pt idx="32">
                  <c:v>27754.03629</c:v>
                </c:pt>
                <c:pt idx="33">
                  <c:v>27212.215660000002</c:v>
                </c:pt>
                <c:pt idx="34">
                  <c:v>22663.094389999998</c:v>
                </c:pt>
                <c:pt idx="35">
                  <c:v>23186.67787</c:v>
                </c:pt>
                <c:pt idx="36">
                  <c:v>20070.186880000001</c:v>
                </c:pt>
                <c:pt idx="37">
                  <c:v>20931.43403</c:v>
                </c:pt>
                <c:pt idx="38">
                  <c:v>16455.27565</c:v>
                </c:pt>
                <c:pt idx="39">
                  <c:v>13791.26046</c:v>
                </c:pt>
                <c:pt idx="40">
                  <c:v>11673.78667</c:v>
                </c:pt>
              </c:numCache>
            </c:numRef>
          </c:yVal>
          <c:smooth val="0"/>
        </c:ser>
        <c:dLbls>
          <c:showLegendKey val="0"/>
          <c:showVal val="0"/>
          <c:showCatName val="0"/>
          <c:showSerName val="0"/>
          <c:showPercent val="0"/>
          <c:showBubbleSize val="0"/>
        </c:dLbls>
        <c:axId val="435240264"/>
        <c:axId val="435237912"/>
      </c:scatterChart>
      <c:valAx>
        <c:axId val="435240264"/>
        <c:scaling>
          <c:orientation val="minMax"/>
        </c:scaling>
        <c:delete val="0"/>
        <c:axPos val="b"/>
        <c:title>
          <c:tx>
            <c:rich>
              <a:bodyPr/>
              <a:lstStyle/>
              <a:p>
                <a:pPr>
                  <a:defRPr sz="1000" b="1" i="0" u="none" strike="noStrike" baseline="0">
                    <a:solidFill>
                      <a:srgbClr val="000000"/>
                    </a:solidFill>
                    <a:latin typeface="Arial"/>
                    <a:ea typeface="Arial"/>
                    <a:cs typeface="Arial"/>
                  </a:defRPr>
                </a:pPr>
                <a:r>
                  <a:rPr lang="en-US"/>
                  <a:t>Age</a:t>
                </a:r>
              </a:p>
            </c:rich>
          </c:tx>
          <c:layout>
            <c:manualLayout>
              <c:xMode val="edge"/>
              <c:yMode val="edge"/>
              <c:x val="0.40301038457149374"/>
              <c:y val="0.8923512747875354"/>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435237912"/>
        <c:crosses val="autoZero"/>
        <c:crossBetween val="midCat"/>
      </c:valAx>
      <c:valAx>
        <c:axId val="435237912"/>
        <c:scaling>
          <c:orientation val="minMax"/>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435240264"/>
        <c:crosses val="autoZero"/>
        <c:crossBetween val="midCat"/>
      </c:valAx>
      <c:spPr>
        <a:noFill/>
        <a:ln w="12700">
          <a:solidFill>
            <a:srgbClr val="808080"/>
          </a:solidFill>
          <a:prstDash val="solid"/>
        </a:ln>
      </c:spPr>
    </c:plotArea>
    <c:legend>
      <c:legendPos val="r"/>
      <c:layout>
        <c:manualLayout>
          <c:xMode val="edge"/>
          <c:yMode val="edge"/>
          <c:x val="0.7826093979055293"/>
          <c:y val="0.46175637393767704"/>
          <c:w val="0.20568579429243583"/>
          <c:h val="6.2322946175637439E-2"/>
        </c:manualLayout>
      </c:layout>
      <c:overlay val="0"/>
      <c:spPr>
        <a:solidFill>
          <a:srgbClr val="FFFFFF"/>
        </a:solidFill>
        <a:ln w="3175">
          <a:solidFill>
            <a:srgbClr val="000000"/>
          </a:solidFill>
          <a:prstDash val="solid"/>
        </a:ln>
      </c:spPr>
      <c:txPr>
        <a:bodyPr/>
        <a:lstStyle/>
        <a:p>
          <a:pPr>
            <a:defRPr sz="775" b="0"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Arial"/>
                <a:ea typeface="Arial"/>
                <a:cs typeface="Arial"/>
              </a:defRPr>
            </a:pPr>
            <a:r>
              <a:rPr lang="en-US"/>
              <a:t>Graph of Mean incwage with fitted values</a:t>
            </a:r>
          </a:p>
        </c:rich>
      </c:tx>
      <c:layout>
        <c:manualLayout>
          <c:xMode val="edge"/>
          <c:yMode val="edge"/>
          <c:x val="0.23578612874059637"/>
          <c:y val="2.9535864978902954E-2"/>
        </c:manualLayout>
      </c:layout>
      <c:overlay val="0"/>
      <c:spPr>
        <a:noFill/>
        <a:ln w="25400">
          <a:noFill/>
        </a:ln>
      </c:spPr>
    </c:title>
    <c:autoTitleDeleted val="0"/>
    <c:plotArea>
      <c:layout>
        <c:manualLayout>
          <c:layoutTarget val="inner"/>
          <c:xMode val="edge"/>
          <c:yMode val="edge"/>
          <c:x val="0.11036798309467684"/>
          <c:y val="0.1561184651043008"/>
          <c:w val="0.58026803233110391"/>
          <c:h val="0.74050785475148084"/>
        </c:manualLayout>
      </c:layout>
      <c:scatterChart>
        <c:scatterStyle val="lineMarker"/>
        <c:varyColors val="0"/>
        <c:ser>
          <c:idx val="0"/>
          <c:order val="0"/>
          <c:tx>
            <c:v>Actual data</c:v>
          </c:tx>
          <c:spPr>
            <a:ln w="12700">
              <a:solidFill>
                <a:srgbClr val="000080"/>
              </a:solidFill>
              <a:prstDash val="solid"/>
            </a:ln>
          </c:spPr>
          <c:marker>
            <c:symbol val="diamond"/>
            <c:size val="5"/>
            <c:spPr>
              <a:solidFill>
                <a:srgbClr val="000080"/>
              </a:solidFill>
              <a:ln>
                <a:solidFill>
                  <a:srgbClr val="000080"/>
                </a:solidFill>
                <a:prstDash val="solid"/>
              </a:ln>
            </c:spPr>
          </c:marker>
          <c:xVal>
            <c:numRef>
              <c:f>'regression graphs and fits'!$C$12:$C$52</c:f>
              <c:numCache>
                <c:formatCode>General</c:formatCode>
                <c:ptCount val="41"/>
                <c:pt idx="0">
                  <c:v>0</c:v>
                </c:pt>
                <c:pt idx="1">
                  <c:v>25</c:v>
                </c:pt>
                <c:pt idx="2">
                  <c:v>26</c:v>
                </c:pt>
                <c:pt idx="3">
                  <c:v>27</c:v>
                </c:pt>
                <c:pt idx="4">
                  <c:v>28</c:v>
                </c:pt>
                <c:pt idx="5">
                  <c:v>29</c:v>
                </c:pt>
                <c:pt idx="6">
                  <c:v>30</c:v>
                </c:pt>
                <c:pt idx="7">
                  <c:v>31</c:v>
                </c:pt>
                <c:pt idx="8">
                  <c:v>32</c:v>
                </c:pt>
                <c:pt idx="9">
                  <c:v>33</c:v>
                </c:pt>
                <c:pt idx="10">
                  <c:v>34</c:v>
                </c:pt>
                <c:pt idx="11">
                  <c:v>35</c:v>
                </c:pt>
                <c:pt idx="12">
                  <c:v>36</c:v>
                </c:pt>
                <c:pt idx="13">
                  <c:v>37</c:v>
                </c:pt>
                <c:pt idx="14">
                  <c:v>38</c:v>
                </c:pt>
                <c:pt idx="15">
                  <c:v>39</c:v>
                </c:pt>
                <c:pt idx="16">
                  <c:v>40</c:v>
                </c:pt>
                <c:pt idx="17">
                  <c:v>41</c:v>
                </c:pt>
                <c:pt idx="18">
                  <c:v>42</c:v>
                </c:pt>
                <c:pt idx="19">
                  <c:v>43</c:v>
                </c:pt>
                <c:pt idx="20">
                  <c:v>44</c:v>
                </c:pt>
                <c:pt idx="21">
                  <c:v>45</c:v>
                </c:pt>
                <c:pt idx="22">
                  <c:v>46</c:v>
                </c:pt>
                <c:pt idx="23">
                  <c:v>47</c:v>
                </c:pt>
                <c:pt idx="24">
                  <c:v>48</c:v>
                </c:pt>
                <c:pt idx="25">
                  <c:v>49</c:v>
                </c:pt>
                <c:pt idx="26">
                  <c:v>50</c:v>
                </c:pt>
                <c:pt idx="27">
                  <c:v>51</c:v>
                </c:pt>
                <c:pt idx="28">
                  <c:v>52</c:v>
                </c:pt>
                <c:pt idx="29">
                  <c:v>53</c:v>
                </c:pt>
                <c:pt idx="30">
                  <c:v>54</c:v>
                </c:pt>
                <c:pt idx="31">
                  <c:v>55</c:v>
                </c:pt>
                <c:pt idx="32">
                  <c:v>56</c:v>
                </c:pt>
                <c:pt idx="33">
                  <c:v>57</c:v>
                </c:pt>
                <c:pt idx="34">
                  <c:v>58</c:v>
                </c:pt>
                <c:pt idx="35">
                  <c:v>59</c:v>
                </c:pt>
                <c:pt idx="36">
                  <c:v>60</c:v>
                </c:pt>
                <c:pt idx="37">
                  <c:v>61</c:v>
                </c:pt>
                <c:pt idx="38">
                  <c:v>62</c:v>
                </c:pt>
                <c:pt idx="39">
                  <c:v>63</c:v>
                </c:pt>
                <c:pt idx="40">
                  <c:v>64</c:v>
                </c:pt>
              </c:numCache>
            </c:numRef>
          </c:xVal>
          <c:yVal>
            <c:numRef>
              <c:f>'regression graphs and fits'!$D$12:$D$52</c:f>
              <c:numCache>
                <c:formatCode>General</c:formatCode>
                <c:ptCount val="41"/>
                <c:pt idx="1">
                  <c:v>18994.63884</c:v>
                </c:pt>
                <c:pt idx="2">
                  <c:v>21609.258549999999</c:v>
                </c:pt>
                <c:pt idx="3">
                  <c:v>22602.977190000001</c:v>
                </c:pt>
                <c:pt idx="4">
                  <c:v>23740.776180000001</c:v>
                </c:pt>
                <c:pt idx="5">
                  <c:v>24434.94152</c:v>
                </c:pt>
                <c:pt idx="6">
                  <c:v>25561.549569999999</c:v>
                </c:pt>
                <c:pt idx="7">
                  <c:v>25912.093219999999</c:v>
                </c:pt>
                <c:pt idx="8">
                  <c:v>27763.166399999998</c:v>
                </c:pt>
                <c:pt idx="9">
                  <c:v>28465.100210000001</c:v>
                </c:pt>
                <c:pt idx="10">
                  <c:v>26307.66749</c:v>
                </c:pt>
                <c:pt idx="11">
                  <c:v>28294.34806</c:v>
                </c:pt>
                <c:pt idx="12">
                  <c:v>28077.125390000001</c:v>
                </c:pt>
                <c:pt idx="13">
                  <c:v>27960.112499999999</c:v>
                </c:pt>
                <c:pt idx="14">
                  <c:v>30439.645039999999</c:v>
                </c:pt>
                <c:pt idx="15">
                  <c:v>29310.39272</c:v>
                </c:pt>
                <c:pt idx="16">
                  <c:v>28797.785779999998</c:v>
                </c:pt>
                <c:pt idx="17">
                  <c:v>30119.11736</c:v>
                </c:pt>
                <c:pt idx="18">
                  <c:v>30995.871340000002</c:v>
                </c:pt>
                <c:pt idx="19">
                  <c:v>31190.21905</c:v>
                </c:pt>
                <c:pt idx="20">
                  <c:v>29284.215520000002</c:v>
                </c:pt>
                <c:pt idx="21">
                  <c:v>30992.284540000001</c:v>
                </c:pt>
                <c:pt idx="22">
                  <c:v>31361.58221</c:v>
                </c:pt>
                <c:pt idx="23">
                  <c:v>31017.667659999999</c:v>
                </c:pt>
                <c:pt idx="24">
                  <c:v>33609.921779999997</c:v>
                </c:pt>
                <c:pt idx="25">
                  <c:v>31860.377250000001</c:v>
                </c:pt>
                <c:pt idx="26">
                  <c:v>33065.30876</c:v>
                </c:pt>
                <c:pt idx="27">
                  <c:v>31988.285929999998</c:v>
                </c:pt>
                <c:pt idx="28">
                  <c:v>31181.543860000002</c:v>
                </c:pt>
                <c:pt idx="29">
                  <c:v>30966.94183</c:v>
                </c:pt>
                <c:pt idx="30">
                  <c:v>28962.111280000001</c:v>
                </c:pt>
                <c:pt idx="31">
                  <c:v>28042.675599999999</c:v>
                </c:pt>
                <c:pt idx="32">
                  <c:v>27754.03629</c:v>
                </c:pt>
                <c:pt idx="33">
                  <c:v>27212.215660000002</c:v>
                </c:pt>
                <c:pt idx="34">
                  <c:v>22663.094389999998</c:v>
                </c:pt>
                <c:pt idx="35">
                  <c:v>23186.67787</c:v>
                </c:pt>
                <c:pt idx="36">
                  <c:v>20070.186880000001</c:v>
                </c:pt>
                <c:pt idx="37">
                  <c:v>20931.43403</c:v>
                </c:pt>
                <c:pt idx="38">
                  <c:v>16455.27565</c:v>
                </c:pt>
                <c:pt idx="39">
                  <c:v>13791.26046</c:v>
                </c:pt>
                <c:pt idx="40">
                  <c:v>11673.78667</c:v>
                </c:pt>
              </c:numCache>
            </c:numRef>
          </c:yVal>
          <c:smooth val="0"/>
        </c:ser>
        <c:ser>
          <c:idx val="1"/>
          <c:order val="1"/>
          <c:tx>
            <c:v>M1 best fit line</c:v>
          </c:tx>
          <c:spPr>
            <a:ln w="12700">
              <a:solidFill>
                <a:srgbClr val="FF00FF"/>
              </a:solidFill>
              <a:prstDash val="solid"/>
            </a:ln>
          </c:spPr>
          <c:marker>
            <c:symbol val="square"/>
            <c:size val="5"/>
            <c:spPr>
              <a:solidFill>
                <a:srgbClr val="FF00FF"/>
              </a:solidFill>
              <a:ln>
                <a:solidFill>
                  <a:srgbClr val="FF00FF"/>
                </a:solidFill>
                <a:prstDash val="solid"/>
              </a:ln>
            </c:spPr>
          </c:marker>
          <c:xVal>
            <c:numRef>
              <c:f>'regression graphs and fits'!$C$12:$C$52</c:f>
              <c:numCache>
                <c:formatCode>General</c:formatCode>
                <c:ptCount val="41"/>
                <c:pt idx="0">
                  <c:v>0</c:v>
                </c:pt>
                <c:pt idx="1">
                  <c:v>25</c:v>
                </c:pt>
                <c:pt idx="2">
                  <c:v>26</c:v>
                </c:pt>
                <c:pt idx="3">
                  <c:v>27</c:v>
                </c:pt>
                <c:pt idx="4">
                  <c:v>28</c:v>
                </c:pt>
                <c:pt idx="5">
                  <c:v>29</c:v>
                </c:pt>
                <c:pt idx="6">
                  <c:v>30</c:v>
                </c:pt>
                <c:pt idx="7">
                  <c:v>31</c:v>
                </c:pt>
                <c:pt idx="8">
                  <c:v>32</c:v>
                </c:pt>
                <c:pt idx="9">
                  <c:v>33</c:v>
                </c:pt>
                <c:pt idx="10">
                  <c:v>34</c:v>
                </c:pt>
                <c:pt idx="11">
                  <c:v>35</c:v>
                </c:pt>
                <c:pt idx="12">
                  <c:v>36</c:v>
                </c:pt>
                <c:pt idx="13">
                  <c:v>37</c:v>
                </c:pt>
                <c:pt idx="14">
                  <c:v>38</c:v>
                </c:pt>
                <c:pt idx="15">
                  <c:v>39</c:v>
                </c:pt>
                <c:pt idx="16">
                  <c:v>40</c:v>
                </c:pt>
                <c:pt idx="17">
                  <c:v>41</c:v>
                </c:pt>
                <c:pt idx="18">
                  <c:v>42</c:v>
                </c:pt>
                <c:pt idx="19">
                  <c:v>43</c:v>
                </c:pt>
                <c:pt idx="20">
                  <c:v>44</c:v>
                </c:pt>
                <c:pt idx="21">
                  <c:v>45</c:v>
                </c:pt>
                <c:pt idx="22">
                  <c:v>46</c:v>
                </c:pt>
                <c:pt idx="23">
                  <c:v>47</c:v>
                </c:pt>
                <c:pt idx="24">
                  <c:v>48</c:v>
                </c:pt>
                <c:pt idx="25">
                  <c:v>49</c:v>
                </c:pt>
                <c:pt idx="26">
                  <c:v>50</c:v>
                </c:pt>
                <c:pt idx="27">
                  <c:v>51</c:v>
                </c:pt>
                <c:pt idx="28">
                  <c:v>52</c:v>
                </c:pt>
                <c:pt idx="29">
                  <c:v>53</c:v>
                </c:pt>
                <c:pt idx="30">
                  <c:v>54</c:v>
                </c:pt>
                <c:pt idx="31">
                  <c:v>55</c:v>
                </c:pt>
                <c:pt idx="32">
                  <c:v>56</c:v>
                </c:pt>
                <c:pt idx="33">
                  <c:v>57</c:v>
                </c:pt>
                <c:pt idx="34">
                  <c:v>58</c:v>
                </c:pt>
                <c:pt idx="35">
                  <c:v>59</c:v>
                </c:pt>
                <c:pt idx="36">
                  <c:v>60</c:v>
                </c:pt>
                <c:pt idx="37">
                  <c:v>61</c:v>
                </c:pt>
                <c:pt idx="38">
                  <c:v>62</c:v>
                </c:pt>
                <c:pt idx="39">
                  <c:v>63</c:v>
                </c:pt>
                <c:pt idx="40">
                  <c:v>64</c:v>
                </c:pt>
              </c:numCache>
            </c:numRef>
          </c:xVal>
          <c:yVal>
            <c:numRef>
              <c:f>'regression graphs and fits'!$E$12:$E$52</c:f>
              <c:numCache>
                <c:formatCode>General</c:formatCode>
                <c:ptCount val="41"/>
                <c:pt idx="0">
                  <c:v>27764</c:v>
                </c:pt>
                <c:pt idx="1">
                  <c:v>27587.9</c:v>
                </c:pt>
                <c:pt idx="2">
                  <c:v>27580.856</c:v>
                </c:pt>
                <c:pt idx="3">
                  <c:v>27573.812000000002</c:v>
                </c:pt>
                <c:pt idx="4">
                  <c:v>27566.768</c:v>
                </c:pt>
                <c:pt idx="5">
                  <c:v>27559.723999999998</c:v>
                </c:pt>
                <c:pt idx="6">
                  <c:v>27552.68</c:v>
                </c:pt>
                <c:pt idx="7">
                  <c:v>27545.635999999999</c:v>
                </c:pt>
                <c:pt idx="8">
                  <c:v>27538.592000000001</c:v>
                </c:pt>
                <c:pt idx="9">
                  <c:v>27531.547999999999</c:v>
                </c:pt>
                <c:pt idx="10">
                  <c:v>27524.504000000001</c:v>
                </c:pt>
                <c:pt idx="11">
                  <c:v>27517.46</c:v>
                </c:pt>
                <c:pt idx="12">
                  <c:v>27510.416000000001</c:v>
                </c:pt>
                <c:pt idx="13">
                  <c:v>27503.371999999999</c:v>
                </c:pt>
                <c:pt idx="14">
                  <c:v>27496.328000000001</c:v>
                </c:pt>
                <c:pt idx="15">
                  <c:v>27489.284</c:v>
                </c:pt>
                <c:pt idx="16">
                  <c:v>27482.240000000002</c:v>
                </c:pt>
                <c:pt idx="17">
                  <c:v>27475.196</c:v>
                </c:pt>
                <c:pt idx="18">
                  <c:v>27468.152000000002</c:v>
                </c:pt>
                <c:pt idx="19">
                  <c:v>27461.108</c:v>
                </c:pt>
                <c:pt idx="20">
                  <c:v>27454.063999999998</c:v>
                </c:pt>
                <c:pt idx="21">
                  <c:v>27447.02</c:v>
                </c:pt>
                <c:pt idx="22">
                  <c:v>27439.975999999999</c:v>
                </c:pt>
                <c:pt idx="23">
                  <c:v>27432.932000000001</c:v>
                </c:pt>
                <c:pt idx="24">
                  <c:v>27425.887999999999</c:v>
                </c:pt>
                <c:pt idx="25">
                  <c:v>27418.844000000001</c:v>
                </c:pt>
                <c:pt idx="26">
                  <c:v>27411.8</c:v>
                </c:pt>
                <c:pt idx="27">
                  <c:v>27404.756000000001</c:v>
                </c:pt>
                <c:pt idx="28">
                  <c:v>27397.712</c:v>
                </c:pt>
                <c:pt idx="29">
                  <c:v>27390.668000000001</c:v>
                </c:pt>
                <c:pt idx="30">
                  <c:v>27383.624</c:v>
                </c:pt>
                <c:pt idx="31">
                  <c:v>27376.58</c:v>
                </c:pt>
                <c:pt idx="32">
                  <c:v>27369.536</c:v>
                </c:pt>
                <c:pt idx="33">
                  <c:v>27362.491999999998</c:v>
                </c:pt>
                <c:pt idx="34">
                  <c:v>27355.448</c:v>
                </c:pt>
                <c:pt idx="35">
                  <c:v>27348.403999999999</c:v>
                </c:pt>
                <c:pt idx="36">
                  <c:v>27341.360000000001</c:v>
                </c:pt>
                <c:pt idx="37">
                  <c:v>27334.315999999999</c:v>
                </c:pt>
                <c:pt idx="38">
                  <c:v>27327.272000000001</c:v>
                </c:pt>
                <c:pt idx="39">
                  <c:v>27320.227999999999</c:v>
                </c:pt>
                <c:pt idx="40">
                  <c:v>27313.184000000001</c:v>
                </c:pt>
              </c:numCache>
            </c:numRef>
          </c:yVal>
          <c:smooth val="0"/>
        </c:ser>
        <c:ser>
          <c:idx val="2"/>
          <c:order val="2"/>
          <c:tx>
            <c:v>M2, best fit parabola</c:v>
          </c:tx>
          <c:spPr>
            <a:ln w="12700">
              <a:solidFill>
                <a:srgbClr val="FFFF00"/>
              </a:solidFill>
              <a:prstDash val="solid"/>
            </a:ln>
          </c:spPr>
          <c:marker>
            <c:symbol val="triangle"/>
            <c:size val="5"/>
            <c:spPr>
              <a:solidFill>
                <a:srgbClr val="FFFF00"/>
              </a:solidFill>
              <a:ln>
                <a:solidFill>
                  <a:srgbClr val="FFFF00"/>
                </a:solidFill>
                <a:prstDash val="solid"/>
              </a:ln>
            </c:spPr>
          </c:marker>
          <c:xVal>
            <c:numRef>
              <c:f>'regression graphs and fits'!$C$12:$C$52</c:f>
              <c:numCache>
                <c:formatCode>General</c:formatCode>
                <c:ptCount val="41"/>
                <c:pt idx="0">
                  <c:v>0</c:v>
                </c:pt>
                <c:pt idx="1">
                  <c:v>25</c:v>
                </c:pt>
                <c:pt idx="2">
                  <c:v>26</c:v>
                </c:pt>
                <c:pt idx="3">
                  <c:v>27</c:v>
                </c:pt>
                <c:pt idx="4">
                  <c:v>28</c:v>
                </c:pt>
                <c:pt idx="5">
                  <c:v>29</c:v>
                </c:pt>
                <c:pt idx="6">
                  <c:v>30</c:v>
                </c:pt>
                <c:pt idx="7">
                  <c:v>31</c:v>
                </c:pt>
                <c:pt idx="8">
                  <c:v>32</c:v>
                </c:pt>
                <c:pt idx="9">
                  <c:v>33</c:v>
                </c:pt>
                <c:pt idx="10">
                  <c:v>34</c:v>
                </c:pt>
                <c:pt idx="11">
                  <c:v>35</c:v>
                </c:pt>
                <c:pt idx="12">
                  <c:v>36</c:v>
                </c:pt>
                <c:pt idx="13">
                  <c:v>37</c:v>
                </c:pt>
                <c:pt idx="14">
                  <c:v>38</c:v>
                </c:pt>
                <c:pt idx="15">
                  <c:v>39</c:v>
                </c:pt>
                <c:pt idx="16">
                  <c:v>40</c:v>
                </c:pt>
                <c:pt idx="17">
                  <c:v>41</c:v>
                </c:pt>
                <c:pt idx="18">
                  <c:v>42</c:v>
                </c:pt>
                <c:pt idx="19">
                  <c:v>43</c:v>
                </c:pt>
                <c:pt idx="20">
                  <c:v>44</c:v>
                </c:pt>
                <c:pt idx="21">
                  <c:v>45</c:v>
                </c:pt>
                <c:pt idx="22">
                  <c:v>46</c:v>
                </c:pt>
                <c:pt idx="23">
                  <c:v>47</c:v>
                </c:pt>
                <c:pt idx="24">
                  <c:v>48</c:v>
                </c:pt>
                <c:pt idx="25">
                  <c:v>49</c:v>
                </c:pt>
                <c:pt idx="26">
                  <c:v>50</c:v>
                </c:pt>
                <c:pt idx="27">
                  <c:v>51</c:v>
                </c:pt>
                <c:pt idx="28">
                  <c:v>52</c:v>
                </c:pt>
                <c:pt idx="29">
                  <c:v>53</c:v>
                </c:pt>
                <c:pt idx="30">
                  <c:v>54</c:v>
                </c:pt>
                <c:pt idx="31">
                  <c:v>55</c:v>
                </c:pt>
                <c:pt idx="32">
                  <c:v>56</c:v>
                </c:pt>
                <c:pt idx="33">
                  <c:v>57</c:v>
                </c:pt>
                <c:pt idx="34">
                  <c:v>58</c:v>
                </c:pt>
                <c:pt idx="35">
                  <c:v>59</c:v>
                </c:pt>
                <c:pt idx="36">
                  <c:v>60</c:v>
                </c:pt>
                <c:pt idx="37">
                  <c:v>61</c:v>
                </c:pt>
                <c:pt idx="38">
                  <c:v>62</c:v>
                </c:pt>
                <c:pt idx="39">
                  <c:v>63</c:v>
                </c:pt>
                <c:pt idx="40">
                  <c:v>64</c:v>
                </c:pt>
              </c:numCache>
            </c:numRef>
          </c:xVal>
          <c:yVal>
            <c:numRef>
              <c:f>'regression graphs and fits'!$F$12:$F$52</c:f>
              <c:numCache>
                <c:formatCode>General</c:formatCode>
                <c:ptCount val="41"/>
                <c:pt idx="0">
                  <c:v>-39131</c:v>
                </c:pt>
                <c:pt idx="1">
                  <c:v>18831.499999999996</c:v>
                </c:pt>
                <c:pt idx="2">
                  <c:v>20179.159999999996</c:v>
                </c:pt>
                <c:pt idx="3">
                  <c:v>21452.139999999996</c:v>
                </c:pt>
                <c:pt idx="4">
                  <c:v>22650.44</c:v>
                </c:pt>
                <c:pt idx="5">
                  <c:v>23774.059999999998</c:v>
                </c:pt>
                <c:pt idx="6">
                  <c:v>24823</c:v>
                </c:pt>
                <c:pt idx="7">
                  <c:v>25797.259999999995</c:v>
                </c:pt>
                <c:pt idx="8">
                  <c:v>26696.839999999997</c:v>
                </c:pt>
                <c:pt idx="9">
                  <c:v>27521.739999999998</c:v>
                </c:pt>
                <c:pt idx="10">
                  <c:v>28271.96</c:v>
                </c:pt>
                <c:pt idx="11">
                  <c:v>28947.499999999993</c:v>
                </c:pt>
                <c:pt idx="12">
                  <c:v>29548.359999999993</c:v>
                </c:pt>
                <c:pt idx="13">
                  <c:v>30074.539999999994</c:v>
                </c:pt>
                <c:pt idx="14">
                  <c:v>30526.039999999994</c:v>
                </c:pt>
                <c:pt idx="15">
                  <c:v>30902.859999999993</c:v>
                </c:pt>
                <c:pt idx="16">
                  <c:v>31204.999999999993</c:v>
                </c:pt>
                <c:pt idx="17">
                  <c:v>31432.459999999992</c:v>
                </c:pt>
                <c:pt idx="18">
                  <c:v>31585.239999999991</c:v>
                </c:pt>
                <c:pt idx="19">
                  <c:v>31663.339999999997</c:v>
                </c:pt>
                <c:pt idx="20">
                  <c:v>31666.759999999995</c:v>
                </c:pt>
                <c:pt idx="21">
                  <c:v>31595.5</c:v>
                </c:pt>
                <c:pt idx="22">
                  <c:v>31449.559999999998</c:v>
                </c:pt>
                <c:pt idx="23">
                  <c:v>31228.939999999988</c:v>
                </c:pt>
                <c:pt idx="24">
                  <c:v>30933.639999999985</c:v>
                </c:pt>
                <c:pt idx="25">
                  <c:v>30563.659999999989</c:v>
                </c:pt>
                <c:pt idx="26">
                  <c:v>30118.999999999985</c:v>
                </c:pt>
                <c:pt idx="27">
                  <c:v>29599.659999999989</c:v>
                </c:pt>
                <c:pt idx="28">
                  <c:v>29005.639999999985</c:v>
                </c:pt>
                <c:pt idx="29">
                  <c:v>28336.939999999988</c:v>
                </c:pt>
                <c:pt idx="30">
                  <c:v>27593.559999999983</c:v>
                </c:pt>
                <c:pt idx="31">
                  <c:v>26775.499999999985</c:v>
                </c:pt>
                <c:pt idx="32">
                  <c:v>25882.759999999995</c:v>
                </c:pt>
                <c:pt idx="33">
                  <c:v>24915.339999999982</c:v>
                </c:pt>
                <c:pt idx="34">
                  <c:v>23873.239999999991</c:v>
                </c:pt>
                <c:pt idx="35">
                  <c:v>22756.459999999992</c:v>
                </c:pt>
                <c:pt idx="36">
                  <c:v>21565</c:v>
                </c:pt>
                <c:pt idx="37">
                  <c:v>20298.859999999986</c:v>
                </c:pt>
                <c:pt idx="38">
                  <c:v>18958.039999999979</c:v>
                </c:pt>
                <c:pt idx="39">
                  <c:v>17542.539999999979</c:v>
                </c:pt>
                <c:pt idx="40">
                  <c:v>16052.359999999986</c:v>
                </c:pt>
              </c:numCache>
            </c:numRef>
          </c:yVal>
          <c:smooth val="0"/>
        </c:ser>
        <c:ser>
          <c:idx val="3"/>
          <c:order val="3"/>
          <c:tx>
            <c:v>M3 best fit curve accounting for ed</c:v>
          </c:tx>
          <c:spPr>
            <a:ln w="12700">
              <a:solidFill>
                <a:srgbClr val="003300"/>
              </a:solidFill>
              <a:prstDash val="solid"/>
            </a:ln>
          </c:spPr>
          <c:marker>
            <c:symbol val="diamond"/>
            <c:size val="5"/>
            <c:spPr>
              <a:solidFill>
                <a:srgbClr val="333300"/>
              </a:solidFill>
              <a:ln>
                <a:solidFill>
                  <a:srgbClr val="003300"/>
                </a:solidFill>
                <a:prstDash val="solid"/>
              </a:ln>
            </c:spPr>
          </c:marker>
          <c:xVal>
            <c:numRef>
              <c:f>'regression graphs and fits'!$C$12:$C$52</c:f>
              <c:numCache>
                <c:formatCode>General</c:formatCode>
                <c:ptCount val="41"/>
                <c:pt idx="0">
                  <c:v>0</c:v>
                </c:pt>
                <c:pt idx="1">
                  <c:v>25</c:v>
                </c:pt>
                <c:pt idx="2">
                  <c:v>26</c:v>
                </c:pt>
                <c:pt idx="3">
                  <c:v>27</c:v>
                </c:pt>
                <c:pt idx="4">
                  <c:v>28</c:v>
                </c:pt>
                <c:pt idx="5">
                  <c:v>29</c:v>
                </c:pt>
                <c:pt idx="6">
                  <c:v>30</c:v>
                </c:pt>
                <c:pt idx="7">
                  <c:v>31</c:v>
                </c:pt>
                <c:pt idx="8">
                  <c:v>32</c:v>
                </c:pt>
                <c:pt idx="9">
                  <c:v>33</c:v>
                </c:pt>
                <c:pt idx="10">
                  <c:v>34</c:v>
                </c:pt>
                <c:pt idx="11">
                  <c:v>35</c:v>
                </c:pt>
                <c:pt idx="12">
                  <c:v>36</c:v>
                </c:pt>
                <c:pt idx="13">
                  <c:v>37</c:v>
                </c:pt>
                <c:pt idx="14">
                  <c:v>38</c:v>
                </c:pt>
                <c:pt idx="15">
                  <c:v>39</c:v>
                </c:pt>
                <c:pt idx="16">
                  <c:v>40</c:v>
                </c:pt>
                <c:pt idx="17">
                  <c:v>41</c:v>
                </c:pt>
                <c:pt idx="18">
                  <c:v>42</c:v>
                </c:pt>
                <c:pt idx="19">
                  <c:v>43</c:v>
                </c:pt>
                <c:pt idx="20">
                  <c:v>44</c:v>
                </c:pt>
                <c:pt idx="21">
                  <c:v>45</c:v>
                </c:pt>
                <c:pt idx="22">
                  <c:v>46</c:v>
                </c:pt>
                <c:pt idx="23">
                  <c:v>47</c:v>
                </c:pt>
                <c:pt idx="24">
                  <c:v>48</c:v>
                </c:pt>
                <c:pt idx="25">
                  <c:v>49</c:v>
                </c:pt>
                <c:pt idx="26">
                  <c:v>50</c:v>
                </c:pt>
                <c:pt idx="27">
                  <c:v>51</c:v>
                </c:pt>
                <c:pt idx="28">
                  <c:v>52</c:v>
                </c:pt>
                <c:pt idx="29">
                  <c:v>53</c:v>
                </c:pt>
                <c:pt idx="30">
                  <c:v>54</c:v>
                </c:pt>
                <c:pt idx="31">
                  <c:v>55</c:v>
                </c:pt>
                <c:pt idx="32">
                  <c:v>56</c:v>
                </c:pt>
                <c:pt idx="33">
                  <c:v>57</c:v>
                </c:pt>
                <c:pt idx="34">
                  <c:v>58</c:v>
                </c:pt>
                <c:pt idx="35">
                  <c:v>59</c:v>
                </c:pt>
                <c:pt idx="36">
                  <c:v>60</c:v>
                </c:pt>
                <c:pt idx="37">
                  <c:v>61</c:v>
                </c:pt>
                <c:pt idx="38">
                  <c:v>62</c:v>
                </c:pt>
                <c:pt idx="39">
                  <c:v>63</c:v>
                </c:pt>
                <c:pt idx="40">
                  <c:v>64</c:v>
                </c:pt>
              </c:numCache>
            </c:numRef>
          </c:xVal>
          <c:yVal>
            <c:numRef>
              <c:f>'regression graphs and fits'!$G$12:$G$52</c:f>
              <c:numCache>
                <c:formatCode>General</c:formatCode>
                <c:ptCount val="41"/>
                <c:pt idx="1">
                  <c:v>19096.91</c:v>
                </c:pt>
                <c:pt idx="2">
                  <c:v>20581.669999999998</c:v>
                </c:pt>
                <c:pt idx="3">
                  <c:v>21868.98</c:v>
                </c:pt>
                <c:pt idx="4">
                  <c:v>22835.61</c:v>
                </c:pt>
                <c:pt idx="5">
                  <c:v>24495.37</c:v>
                </c:pt>
                <c:pt idx="6">
                  <c:v>24737.83</c:v>
                </c:pt>
                <c:pt idx="7">
                  <c:v>26243.63</c:v>
                </c:pt>
                <c:pt idx="8">
                  <c:v>26662.1</c:v>
                </c:pt>
                <c:pt idx="9">
                  <c:v>27437.29</c:v>
                </c:pt>
                <c:pt idx="10">
                  <c:v>28103.93</c:v>
                </c:pt>
                <c:pt idx="11">
                  <c:v>28452.57</c:v>
                </c:pt>
                <c:pt idx="12">
                  <c:v>28565.77</c:v>
                </c:pt>
                <c:pt idx="13">
                  <c:v>29538.98</c:v>
                </c:pt>
                <c:pt idx="14">
                  <c:v>30310.77</c:v>
                </c:pt>
                <c:pt idx="15">
                  <c:v>30640.32</c:v>
                </c:pt>
                <c:pt idx="16">
                  <c:v>29930.71</c:v>
                </c:pt>
                <c:pt idx="17">
                  <c:v>30928.58</c:v>
                </c:pt>
                <c:pt idx="18">
                  <c:v>31135.98</c:v>
                </c:pt>
                <c:pt idx="19">
                  <c:v>31366.23</c:v>
                </c:pt>
                <c:pt idx="20">
                  <c:v>31506.31</c:v>
                </c:pt>
                <c:pt idx="21">
                  <c:v>31566.98</c:v>
                </c:pt>
                <c:pt idx="22">
                  <c:v>31757.18</c:v>
                </c:pt>
                <c:pt idx="23">
                  <c:v>31837.68</c:v>
                </c:pt>
                <c:pt idx="24">
                  <c:v>31492.880000000001</c:v>
                </c:pt>
                <c:pt idx="25">
                  <c:v>31567.06</c:v>
                </c:pt>
                <c:pt idx="26">
                  <c:v>30934.57</c:v>
                </c:pt>
                <c:pt idx="27">
                  <c:v>30497.1</c:v>
                </c:pt>
                <c:pt idx="28">
                  <c:v>29901.78</c:v>
                </c:pt>
                <c:pt idx="29">
                  <c:v>29407.08</c:v>
                </c:pt>
                <c:pt idx="30">
                  <c:v>27895.79</c:v>
                </c:pt>
                <c:pt idx="31">
                  <c:v>26617.33</c:v>
                </c:pt>
                <c:pt idx="32">
                  <c:v>26085.18</c:v>
                </c:pt>
                <c:pt idx="33">
                  <c:v>25179.5</c:v>
                </c:pt>
                <c:pt idx="34">
                  <c:v>23035.62</c:v>
                </c:pt>
                <c:pt idx="35">
                  <c:v>22535.29</c:v>
                </c:pt>
                <c:pt idx="36">
                  <c:v>21545.68</c:v>
                </c:pt>
                <c:pt idx="37">
                  <c:v>20217.95</c:v>
                </c:pt>
                <c:pt idx="38">
                  <c:v>17893.13</c:v>
                </c:pt>
                <c:pt idx="39">
                  <c:v>16299.37</c:v>
                </c:pt>
                <c:pt idx="40">
                  <c:v>15650.25</c:v>
                </c:pt>
              </c:numCache>
            </c:numRef>
          </c:yVal>
          <c:smooth val="0"/>
        </c:ser>
        <c:dLbls>
          <c:showLegendKey val="0"/>
          <c:showVal val="0"/>
          <c:showCatName val="0"/>
          <c:showSerName val="0"/>
          <c:showPercent val="0"/>
          <c:showBubbleSize val="0"/>
        </c:dLbls>
        <c:axId val="435233600"/>
        <c:axId val="435236736"/>
      </c:scatterChart>
      <c:valAx>
        <c:axId val="435233600"/>
        <c:scaling>
          <c:orientation val="minMax"/>
        </c:scaling>
        <c:delete val="0"/>
        <c:axPos val="b"/>
        <c:title>
          <c:tx>
            <c:rich>
              <a:bodyPr/>
              <a:lstStyle/>
              <a:p>
                <a:pPr>
                  <a:defRPr sz="1000" b="1" i="0" u="none" strike="noStrike" baseline="0">
                    <a:solidFill>
                      <a:srgbClr val="000000"/>
                    </a:solidFill>
                    <a:latin typeface="Arial"/>
                    <a:ea typeface="Arial"/>
                    <a:cs typeface="Arial"/>
                  </a:defRPr>
                </a:pPr>
                <a:r>
                  <a:rPr lang="en-US"/>
                  <a:t>age</a:t>
                </a:r>
              </a:p>
            </c:rich>
          </c:tx>
          <c:layout>
            <c:manualLayout>
              <c:xMode val="edge"/>
              <c:yMode val="edge"/>
              <c:x val="0.37625453172868439"/>
              <c:y val="0.91983321705040033"/>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435236736"/>
        <c:crosses val="autoZero"/>
        <c:crossBetween val="midCat"/>
      </c:valAx>
      <c:valAx>
        <c:axId val="435236736"/>
        <c:scaling>
          <c:orientation val="minMax"/>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435233600"/>
        <c:crosses val="autoZero"/>
        <c:crossBetween val="midCat"/>
      </c:valAx>
      <c:spPr>
        <a:noFill/>
        <a:ln w="12700">
          <a:solidFill>
            <a:srgbClr val="808080"/>
          </a:solidFill>
          <a:prstDash val="solid"/>
        </a:ln>
      </c:spPr>
    </c:plotArea>
    <c:legend>
      <c:legendPos val="r"/>
      <c:layout>
        <c:manualLayout>
          <c:xMode val="edge"/>
          <c:yMode val="edge"/>
          <c:x val="0.72909751665657185"/>
          <c:y val="0.3691989767101897"/>
          <c:w val="0.26254198158340569"/>
          <c:h val="0.31434665603508422"/>
        </c:manualLayout>
      </c:layout>
      <c:overlay val="0"/>
      <c:spPr>
        <a:solidFill>
          <a:srgbClr val="FFFFFF"/>
        </a:solidFill>
        <a:ln w="3175">
          <a:solidFill>
            <a:srgbClr val="000000"/>
          </a:solidFill>
          <a:prstDash val="solid"/>
        </a:ln>
      </c:spPr>
      <c:txPr>
        <a:bodyPr/>
        <a:lstStyle/>
        <a:p>
          <a:pPr>
            <a:defRPr sz="775" b="0"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Arial"/>
                <a:ea typeface="Arial"/>
                <a:cs typeface="Arial"/>
              </a:defRPr>
            </a:pPr>
            <a:r>
              <a:rPr lang="en-US"/>
              <a:t>Graph of Mean incwage with fitted values</a:t>
            </a:r>
          </a:p>
        </c:rich>
      </c:tx>
      <c:layout>
        <c:manualLayout>
          <c:xMode val="edge"/>
          <c:yMode val="edge"/>
          <c:x val="0.23706176961602671"/>
          <c:y val="2.9473684210526315E-2"/>
        </c:manualLayout>
      </c:layout>
      <c:overlay val="0"/>
      <c:spPr>
        <a:noFill/>
        <a:ln w="25400">
          <a:noFill/>
        </a:ln>
      </c:spPr>
    </c:title>
    <c:autoTitleDeleted val="0"/>
    <c:plotArea>
      <c:layout>
        <c:manualLayout>
          <c:layoutTarget val="inner"/>
          <c:xMode val="edge"/>
          <c:yMode val="edge"/>
          <c:x val="0.10350584307178631"/>
          <c:y val="0.15578963382980451"/>
          <c:w val="0.58597662771285475"/>
          <c:h val="0.69894808691209587"/>
        </c:manualLayout>
      </c:layout>
      <c:scatterChart>
        <c:scatterStyle val="lineMarker"/>
        <c:varyColors val="0"/>
        <c:ser>
          <c:idx val="0"/>
          <c:order val="0"/>
          <c:tx>
            <c:v>Actual data</c:v>
          </c:tx>
          <c:spPr>
            <a:ln w="12700">
              <a:solidFill>
                <a:srgbClr val="000080"/>
              </a:solidFill>
              <a:prstDash val="solid"/>
            </a:ln>
          </c:spPr>
          <c:marker>
            <c:symbol val="diamond"/>
            <c:size val="7"/>
            <c:spPr>
              <a:solidFill>
                <a:srgbClr val="000080"/>
              </a:solidFill>
              <a:ln>
                <a:solidFill>
                  <a:srgbClr val="000080"/>
                </a:solidFill>
                <a:prstDash val="solid"/>
              </a:ln>
            </c:spPr>
          </c:marker>
          <c:xVal>
            <c:numRef>
              <c:f>'regression graphs and fits'!$C$12:$C$52</c:f>
              <c:numCache>
                <c:formatCode>General</c:formatCode>
                <c:ptCount val="41"/>
                <c:pt idx="0">
                  <c:v>0</c:v>
                </c:pt>
                <c:pt idx="1">
                  <c:v>25</c:v>
                </c:pt>
                <c:pt idx="2">
                  <c:v>26</c:v>
                </c:pt>
                <c:pt idx="3">
                  <c:v>27</c:v>
                </c:pt>
                <c:pt idx="4">
                  <c:v>28</c:v>
                </c:pt>
                <c:pt idx="5">
                  <c:v>29</c:v>
                </c:pt>
                <c:pt idx="6">
                  <c:v>30</c:v>
                </c:pt>
                <c:pt idx="7">
                  <c:v>31</c:v>
                </c:pt>
                <c:pt idx="8">
                  <c:v>32</c:v>
                </c:pt>
                <c:pt idx="9">
                  <c:v>33</c:v>
                </c:pt>
                <c:pt idx="10">
                  <c:v>34</c:v>
                </c:pt>
                <c:pt idx="11">
                  <c:v>35</c:v>
                </c:pt>
                <c:pt idx="12">
                  <c:v>36</c:v>
                </c:pt>
                <c:pt idx="13">
                  <c:v>37</c:v>
                </c:pt>
                <c:pt idx="14">
                  <c:v>38</c:v>
                </c:pt>
                <c:pt idx="15">
                  <c:v>39</c:v>
                </c:pt>
                <c:pt idx="16">
                  <c:v>40</c:v>
                </c:pt>
                <c:pt idx="17">
                  <c:v>41</c:v>
                </c:pt>
                <c:pt idx="18">
                  <c:v>42</c:v>
                </c:pt>
                <c:pt idx="19">
                  <c:v>43</c:v>
                </c:pt>
                <c:pt idx="20">
                  <c:v>44</c:v>
                </c:pt>
                <c:pt idx="21">
                  <c:v>45</c:v>
                </c:pt>
                <c:pt idx="22">
                  <c:v>46</c:v>
                </c:pt>
                <c:pt idx="23">
                  <c:v>47</c:v>
                </c:pt>
                <c:pt idx="24">
                  <c:v>48</c:v>
                </c:pt>
                <c:pt idx="25">
                  <c:v>49</c:v>
                </c:pt>
                <c:pt idx="26">
                  <c:v>50</c:v>
                </c:pt>
                <c:pt idx="27">
                  <c:v>51</c:v>
                </c:pt>
                <c:pt idx="28">
                  <c:v>52</c:v>
                </c:pt>
                <c:pt idx="29">
                  <c:v>53</c:v>
                </c:pt>
                <c:pt idx="30">
                  <c:v>54</c:v>
                </c:pt>
                <c:pt idx="31">
                  <c:v>55</c:v>
                </c:pt>
                <c:pt idx="32">
                  <c:v>56</c:v>
                </c:pt>
                <c:pt idx="33">
                  <c:v>57</c:v>
                </c:pt>
                <c:pt idx="34">
                  <c:v>58</c:v>
                </c:pt>
                <c:pt idx="35">
                  <c:v>59</c:v>
                </c:pt>
                <c:pt idx="36">
                  <c:v>60</c:v>
                </c:pt>
                <c:pt idx="37">
                  <c:v>61</c:v>
                </c:pt>
                <c:pt idx="38">
                  <c:v>62</c:v>
                </c:pt>
                <c:pt idx="39">
                  <c:v>63</c:v>
                </c:pt>
                <c:pt idx="40">
                  <c:v>64</c:v>
                </c:pt>
              </c:numCache>
            </c:numRef>
          </c:xVal>
          <c:yVal>
            <c:numRef>
              <c:f>'regression graphs and fits'!$D$12:$D$52</c:f>
              <c:numCache>
                <c:formatCode>General</c:formatCode>
                <c:ptCount val="41"/>
                <c:pt idx="1">
                  <c:v>18994.63884</c:v>
                </c:pt>
                <c:pt idx="2">
                  <c:v>21609.258549999999</c:v>
                </c:pt>
                <c:pt idx="3">
                  <c:v>22602.977190000001</c:v>
                </c:pt>
                <c:pt idx="4">
                  <c:v>23740.776180000001</c:v>
                </c:pt>
                <c:pt idx="5">
                  <c:v>24434.94152</c:v>
                </c:pt>
                <c:pt idx="6">
                  <c:v>25561.549569999999</c:v>
                </c:pt>
                <c:pt idx="7">
                  <c:v>25912.093219999999</c:v>
                </c:pt>
                <c:pt idx="8">
                  <c:v>27763.166399999998</c:v>
                </c:pt>
                <c:pt idx="9">
                  <c:v>28465.100210000001</c:v>
                </c:pt>
                <c:pt idx="10">
                  <c:v>26307.66749</c:v>
                </c:pt>
                <c:pt idx="11">
                  <c:v>28294.34806</c:v>
                </c:pt>
                <c:pt idx="12">
                  <c:v>28077.125390000001</c:v>
                </c:pt>
                <c:pt idx="13">
                  <c:v>27960.112499999999</c:v>
                </c:pt>
                <c:pt idx="14">
                  <c:v>30439.645039999999</c:v>
                </c:pt>
                <c:pt idx="15">
                  <c:v>29310.39272</c:v>
                </c:pt>
                <c:pt idx="16">
                  <c:v>28797.785779999998</c:v>
                </c:pt>
                <c:pt idx="17">
                  <c:v>30119.11736</c:v>
                </c:pt>
                <c:pt idx="18">
                  <c:v>30995.871340000002</c:v>
                </c:pt>
                <c:pt idx="19">
                  <c:v>31190.21905</c:v>
                </c:pt>
                <c:pt idx="20">
                  <c:v>29284.215520000002</c:v>
                </c:pt>
                <c:pt idx="21">
                  <c:v>30992.284540000001</c:v>
                </c:pt>
                <c:pt idx="22">
                  <c:v>31361.58221</c:v>
                </c:pt>
                <c:pt idx="23">
                  <c:v>31017.667659999999</c:v>
                </c:pt>
                <c:pt idx="24">
                  <c:v>33609.921779999997</c:v>
                </c:pt>
                <c:pt idx="25">
                  <c:v>31860.377250000001</c:v>
                </c:pt>
                <c:pt idx="26">
                  <c:v>33065.30876</c:v>
                </c:pt>
                <c:pt idx="27">
                  <c:v>31988.285929999998</c:v>
                </c:pt>
                <c:pt idx="28">
                  <c:v>31181.543860000002</c:v>
                </c:pt>
                <c:pt idx="29">
                  <c:v>30966.94183</c:v>
                </c:pt>
                <c:pt idx="30">
                  <c:v>28962.111280000001</c:v>
                </c:pt>
                <c:pt idx="31">
                  <c:v>28042.675599999999</c:v>
                </c:pt>
                <c:pt idx="32">
                  <c:v>27754.03629</c:v>
                </c:pt>
                <c:pt idx="33">
                  <c:v>27212.215660000002</c:v>
                </c:pt>
                <c:pt idx="34">
                  <c:v>22663.094389999998</c:v>
                </c:pt>
                <c:pt idx="35">
                  <c:v>23186.67787</c:v>
                </c:pt>
                <c:pt idx="36">
                  <c:v>20070.186880000001</c:v>
                </c:pt>
                <c:pt idx="37">
                  <c:v>20931.43403</c:v>
                </c:pt>
                <c:pt idx="38">
                  <c:v>16455.27565</c:v>
                </c:pt>
                <c:pt idx="39">
                  <c:v>13791.26046</c:v>
                </c:pt>
                <c:pt idx="40">
                  <c:v>11673.78667</c:v>
                </c:pt>
              </c:numCache>
            </c:numRef>
          </c:yVal>
          <c:smooth val="0"/>
        </c:ser>
        <c:ser>
          <c:idx val="1"/>
          <c:order val="1"/>
          <c:tx>
            <c:v>M1 best fit line</c:v>
          </c:tx>
          <c:spPr>
            <a:ln w="12700">
              <a:solidFill>
                <a:srgbClr val="FF00FF"/>
              </a:solidFill>
              <a:prstDash val="solid"/>
            </a:ln>
          </c:spPr>
          <c:marker>
            <c:symbol val="square"/>
            <c:size val="5"/>
            <c:spPr>
              <a:solidFill>
                <a:srgbClr val="FF00FF"/>
              </a:solidFill>
              <a:ln>
                <a:solidFill>
                  <a:srgbClr val="FF00FF"/>
                </a:solidFill>
                <a:prstDash val="solid"/>
              </a:ln>
            </c:spPr>
          </c:marker>
          <c:xVal>
            <c:numRef>
              <c:f>'regression graphs and fits'!$C$12:$C$52</c:f>
              <c:numCache>
                <c:formatCode>General</c:formatCode>
                <c:ptCount val="41"/>
                <c:pt idx="0">
                  <c:v>0</c:v>
                </c:pt>
                <c:pt idx="1">
                  <c:v>25</c:v>
                </c:pt>
                <c:pt idx="2">
                  <c:v>26</c:v>
                </c:pt>
                <c:pt idx="3">
                  <c:v>27</c:v>
                </c:pt>
                <c:pt idx="4">
                  <c:v>28</c:v>
                </c:pt>
                <c:pt idx="5">
                  <c:v>29</c:v>
                </c:pt>
                <c:pt idx="6">
                  <c:v>30</c:v>
                </c:pt>
                <c:pt idx="7">
                  <c:v>31</c:v>
                </c:pt>
                <c:pt idx="8">
                  <c:v>32</c:v>
                </c:pt>
                <c:pt idx="9">
                  <c:v>33</c:v>
                </c:pt>
                <c:pt idx="10">
                  <c:v>34</c:v>
                </c:pt>
                <c:pt idx="11">
                  <c:v>35</c:v>
                </c:pt>
                <c:pt idx="12">
                  <c:v>36</c:v>
                </c:pt>
                <c:pt idx="13">
                  <c:v>37</c:v>
                </c:pt>
                <c:pt idx="14">
                  <c:v>38</c:v>
                </c:pt>
                <c:pt idx="15">
                  <c:v>39</c:v>
                </c:pt>
                <c:pt idx="16">
                  <c:v>40</c:v>
                </c:pt>
                <c:pt idx="17">
                  <c:v>41</c:v>
                </c:pt>
                <c:pt idx="18">
                  <c:v>42</c:v>
                </c:pt>
                <c:pt idx="19">
                  <c:v>43</c:v>
                </c:pt>
                <c:pt idx="20">
                  <c:v>44</c:v>
                </c:pt>
                <c:pt idx="21">
                  <c:v>45</c:v>
                </c:pt>
                <c:pt idx="22">
                  <c:v>46</c:v>
                </c:pt>
                <c:pt idx="23">
                  <c:v>47</c:v>
                </c:pt>
                <c:pt idx="24">
                  <c:v>48</c:v>
                </c:pt>
                <c:pt idx="25">
                  <c:v>49</c:v>
                </c:pt>
                <c:pt idx="26">
                  <c:v>50</c:v>
                </c:pt>
                <c:pt idx="27">
                  <c:v>51</c:v>
                </c:pt>
                <c:pt idx="28">
                  <c:v>52</c:v>
                </c:pt>
                <c:pt idx="29">
                  <c:v>53</c:v>
                </c:pt>
                <c:pt idx="30">
                  <c:v>54</c:v>
                </c:pt>
                <c:pt idx="31">
                  <c:v>55</c:v>
                </c:pt>
                <c:pt idx="32">
                  <c:v>56</c:v>
                </c:pt>
                <c:pt idx="33">
                  <c:v>57</c:v>
                </c:pt>
                <c:pt idx="34">
                  <c:v>58</c:v>
                </c:pt>
                <c:pt idx="35">
                  <c:v>59</c:v>
                </c:pt>
                <c:pt idx="36">
                  <c:v>60</c:v>
                </c:pt>
                <c:pt idx="37">
                  <c:v>61</c:v>
                </c:pt>
                <c:pt idx="38">
                  <c:v>62</c:v>
                </c:pt>
                <c:pt idx="39">
                  <c:v>63</c:v>
                </c:pt>
                <c:pt idx="40">
                  <c:v>64</c:v>
                </c:pt>
              </c:numCache>
            </c:numRef>
          </c:xVal>
          <c:yVal>
            <c:numRef>
              <c:f>'regression graphs and fits'!$E$12:$E$52</c:f>
              <c:numCache>
                <c:formatCode>General</c:formatCode>
                <c:ptCount val="41"/>
                <c:pt idx="0">
                  <c:v>27764</c:v>
                </c:pt>
                <c:pt idx="1">
                  <c:v>27587.9</c:v>
                </c:pt>
                <c:pt idx="2">
                  <c:v>27580.856</c:v>
                </c:pt>
                <c:pt idx="3">
                  <c:v>27573.812000000002</c:v>
                </c:pt>
                <c:pt idx="4">
                  <c:v>27566.768</c:v>
                </c:pt>
                <c:pt idx="5">
                  <c:v>27559.723999999998</c:v>
                </c:pt>
                <c:pt idx="6">
                  <c:v>27552.68</c:v>
                </c:pt>
                <c:pt idx="7">
                  <c:v>27545.635999999999</c:v>
                </c:pt>
                <c:pt idx="8">
                  <c:v>27538.592000000001</c:v>
                </c:pt>
                <c:pt idx="9">
                  <c:v>27531.547999999999</c:v>
                </c:pt>
                <c:pt idx="10">
                  <c:v>27524.504000000001</c:v>
                </c:pt>
                <c:pt idx="11">
                  <c:v>27517.46</c:v>
                </c:pt>
                <c:pt idx="12">
                  <c:v>27510.416000000001</c:v>
                </c:pt>
                <c:pt idx="13">
                  <c:v>27503.371999999999</c:v>
                </c:pt>
                <c:pt idx="14">
                  <c:v>27496.328000000001</c:v>
                </c:pt>
                <c:pt idx="15">
                  <c:v>27489.284</c:v>
                </c:pt>
                <c:pt idx="16">
                  <c:v>27482.240000000002</c:v>
                </c:pt>
                <c:pt idx="17">
                  <c:v>27475.196</c:v>
                </c:pt>
                <c:pt idx="18">
                  <c:v>27468.152000000002</c:v>
                </c:pt>
                <c:pt idx="19">
                  <c:v>27461.108</c:v>
                </c:pt>
                <c:pt idx="20">
                  <c:v>27454.063999999998</c:v>
                </c:pt>
                <c:pt idx="21">
                  <c:v>27447.02</c:v>
                </c:pt>
                <c:pt idx="22">
                  <c:v>27439.975999999999</c:v>
                </c:pt>
                <c:pt idx="23">
                  <c:v>27432.932000000001</c:v>
                </c:pt>
                <c:pt idx="24">
                  <c:v>27425.887999999999</c:v>
                </c:pt>
                <c:pt idx="25">
                  <c:v>27418.844000000001</c:v>
                </c:pt>
                <c:pt idx="26">
                  <c:v>27411.8</c:v>
                </c:pt>
                <c:pt idx="27">
                  <c:v>27404.756000000001</c:v>
                </c:pt>
                <c:pt idx="28">
                  <c:v>27397.712</c:v>
                </c:pt>
                <c:pt idx="29">
                  <c:v>27390.668000000001</c:v>
                </c:pt>
                <c:pt idx="30">
                  <c:v>27383.624</c:v>
                </c:pt>
                <c:pt idx="31">
                  <c:v>27376.58</c:v>
                </c:pt>
                <c:pt idx="32">
                  <c:v>27369.536</c:v>
                </c:pt>
                <c:pt idx="33">
                  <c:v>27362.491999999998</c:v>
                </c:pt>
                <c:pt idx="34">
                  <c:v>27355.448</c:v>
                </c:pt>
                <c:pt idx="35">
                  <c:v>27348.403999999999</c:v>
                </c:pt>
                <c:pt idx="36">
                  <c:v>27341.360000000001</c:v>
                </c:pt>
                <c:pt idx="37">
                  <c:v>27334.315999999999</c:v>
                </c:pt>
                <c:pt idx="38">
                  <c:v>27327.272000000001</c:v>
                </c:pt>
                <c:pt idx="39">
                  <c:v>27320.227999999999</c:v>
                </c:pt>
                <c:pt idx="40">
                  <c:v>27313.184000000001</c:v>
                </c:pt>
              </c:numCache>
            </c:numRef>
          </c:yVal>
          <c:smooth val="0"/>
        </c:ser>
        <c:ser>
          <c:idx val="2"/>
          <c:order val="2"/>
          <c:tx>
            <c:v>M2, best fit parabola</c:v>
          </c:tx>
          <c:spPr>
            <a:ln w="12700">
              <a:solidFill>
                <a:srgbClr val="FFFF00"/>
              </a:solidFill>
              <a:prstDash val="solid"/>
            </a:ln>
          </c:spPr>
          <c:marker>
            <c:symbol val="triangle"/>
            <c:size val="5"/>
            <c:spPr>
              <a:solidFill>
                <a:srgbClr val="FFFF00"/>
              </a:solidFill>
              <a:ln>
                <a:solidFill>
                  <a:srgbClr val="FFFF00"/>
                </a:solidFill>
                <a:prstDash val="solid"/>
              </a:ln>
            </c:spPr>
          </c:marker>
          <c:xVal>
            <c:numRef>
              <c:f>'regression graphs and fits'!$C$12:$C$52</c:f>
              <c:numCache>
                <c:formatCode>General</c:formatCode>
                <c:ptCount val="41"/>
                <c:pt idx="0">
                  <c:v>0</c:v>
                </c:pt>
                <c:pt idx="1">
                  <c:v>25</c:v>
                </c:pt>
                <c:pt idx="2">
                  <c:v>26</c:v>
                </c:pt>
                <c:pt idx="3">
                  <c:v>27</c:v>
                </c:pt>
                <c:pt idx="4">
                  <c:v>28</c:v>
                </c:pt>
                <c:pt idx="5">
                  <c:v>29</c:v>
                </c:pt>
                <c:pt idx="6">
                  <c:v>30</c:v>
                </c:pt>
                <c:pt idx="7">
                  <c:v>31</c:v>
                </c:pt>
                <c:pt idx="8">
                  <c:v>32</c:v>
                </c:pt>
                <c:pt idx="9">
                  <c:v>33</c:v>
                </c:pt>
                <c:pt idx="10">
                  <c:v>34</c:v>
                </c:pt>
                <c:pt idx="11">
                  <c:v>35</c:v>
                </c:pt>
                <c:pt idx="12">
                  <c:v>36</c:v>
                </c:pt>
                <c:pt idx="13">
                  <c:v>37</c:v>
                </c:pt>
                <c:pt idx="14">
                  <c:v>38</c:v>
                </c:pt>
                <c:pt idx="15">
                  <c:v>39</c:v>
                </c:pt>
                <c:pt idx="16">
                  <c:v>40</c:v>
                </c:pt>
                <c:pt idx="17">
                  <c:v>41</c:v>
                </c:pt>
                <c:pt idx="18">
                  <c:v>42</c:v>
                </c:pt>
                <c:pt idx="19">
                  <c:v>43</c:v>
                </c:pt>
                <c:pt idx="20">
                  <c:v>44</c:v>
                </c:pt>
                <c:pt idx="21">
                  <c:v>45</c:v>
                </c:pt>
                <c:pt idx="22">
                  <c:v>46</c:v>
                </c:pt>
                <c:pt idx="23">
                  <c:v>47</c:v>
                </c:pt>
                <c:pt idx="24">
                  <c:v>48</c:v>
                </c:pt>
                <c:pt idx="25">
                  <c:v>49</c:v>
                </c:pt>
                <c:pt idx="26">
                  <c:v>50</c:v>
                </c:pt>
                <c:pt idx="27">
                  <c:v>51</c:v>
                </c:pt>
                <c:pt idx="28">
                  <c:v>52</c:v>
                </c:pt>
                <c:pt idx="29">
                  <c:v>53</c:v>
                </c:pt>
                <c:pt idx="30">
                  <c:v>54</c:v>
                </c:pt>
                <c:pt idx="31">
                  <c:v>55</c:v>
                </c:pt>
                <c:pt idx="32">
                  <c:v>56</c:v>
                </c:pt>
                <c:pt idx="33">
                  <c:v>57</c:v>
                </c:pt>
                <c:pt idx="34">
                  <c:v>58</c:v>
                </c:pt>
                <c:pt idx="35">
                  <c:v>59</c:v>
                </c:pt>
                <c:pt idx="36">
                  <c:v>60</c:v>
                </c:pt>
                <c:pt idx="37">
                  <c:v>61</c:v>
                </c:pt>
                <c:pt idx="38">
                  <c:v>62</c:v>
                </c:pt>
                <c:pt idx="39">
                  <c:v>63</c:v>
                </c:pt>
                <c:pt idx="40">
                  <c:v>64</c:v>
                </c:pt>
              </c:numCache>
            </c:numRef>
          </c:xVal>
          <c:yVal>
            <c:numRef>
              <c:f>'regression graphs and fits'!$F$12:$F$52</c:f>
              <c:numCache>
                <c:formatCode>General</c:formatCode>
                <c:ptCount val="41"/>
                <c:pt idx="0">
                  <c:v>-39131</c:v>
                </c:pt>
                <c:pt idx="1">
                  <c:v>18831.499999999996</c:v>
                </c:pt>
                <c:pt idx="2">
                  <c:v>20179.159999999996</c:v>
                </c:pt>
                <c:pt idx="3">
                  <c:v>21452.139999999996</c:v>
                </c:pt>
                <c:pt idx="4">
                  <c:v>22650.44</c:v>
                </c:pt>
                <c:pt idx="5">
                  <c:v>23774.059999999998</c:v>
                </c:pt>
                <c:pt idx="6">
                  <c:v>24823</c:v>
                </c:pt>
                <c:pt idx="7">
                  <c:v>25797.259999999995</c:v>
                </c:pt>
                <c:pt idx="8">
                  <c:v>26696.839999999997</c:v>
                </c:pt>
                <c:pt idx="9">
                  <c:v>27521.739999999998</c:v>
                </c:pt>
                <c:pt idx="10">
                  <c:v>28271.96</c:v>
                </c:pt>
                <c:pt idx="11">
                  <c:v>28947.499999999993</c:v>
                </c:pt>
                <c:pt idx="12">
                  <c:v>29548.359999999993</c:v>
                </c:pt>
                <c:pt idx="13">
                  <c:v>30074.539999999994</c:v>
                </c:pt>
                <c:pt idx="14">
                  <c:v>30526.039999999994</c:v>
                </c:pt>
                <c:pt idx="15">
                  <c:v>30902.859999999993</c:v>
                </c:pt>
                <c:pt idx="16">
                  <c:v>31204.999999999993</c:v>
                </c:pt>
                <c:pt idx="17">
                  <c:v>31432.459999999992</c:v>
                </c:pt>
                <c:pt idx="18">
                  <c:v>31585.239999999991</c:v>
                </c:pt>
                <c:pt idx="19">
                  <c:v>31663.339999999997</c:v>
                </c:pt>
                <c:pt idx="20">
                  <c:v>31666.759999999995</c:v>
                </c:pt>
                <c:pt idx="21">
                  <c:v>31595.5</c:v>
                </c:pt>
                <c:pt idx="22">
                  <c:v>31449.559999999998</c:v>
                </c:pt>
                <c:pt idx="23">
                  <c:v>31228.939999999988</c:v>
                </c:pt>
                <c:pt idx="24">
                  <c:v>30933.639999999985</c:v>
                </c:pt>
                <c:pt idx="25">
                  <c:v>30563.659999999989</c:v>
                </c:pt>
                <c:pt idx="26">
                  <c:v>30118.999999999985</c:v>
                </c:pt>
                <c:pt idx="27">
                  <c:v>29599.659999999989</c:v>
                </c:pt>
                <c:pt idx="28">
                  <c:v>29005.639999999985</c:v>
                </c:pt>
                <c:pt idx="29">
                  <c:v>28336.939999999988</c:v>
                </c:pt>
                <c:pt idx="30">
                  <c:v>27593.559999999983</c:v>
                </c:pt>
                <c:pt idx="31">
                  <c:v>26775.499999999985</c:v>
                </c:pt>
                <c:pt idx="32">
                  <c:v>25882.759999999995</c:v>
                </c:pt>
                <c:pt idx="33">
                  <c:v>24915.339999999982</c:v>
                </c:pt>
                <c:pt idx="34">
                  <c:v>23873.239999999991</c:v>
                </c:pt>
                <c:pt idx="35">
                  <c:v>22756.459999999992</c:v>
                </c:pt>
                <c:pt idx="36">
                  <c:v>21565</c:v>
                </c:pt>
                <c:pt idx="37">
                  <c:v>20298.859999999986</c:v>
                </c:pt>
                <c:pt idx="38">
                  <c:v>18958.039999999979</c:v>
                </c:pt>
                <c:pt idx="39">
                  <c:v>17542.539999999979</c:v>
                </c:pt>
                <c:pt idx="40">
                  <c:v>16052.359999999986</c:v>
                </c:pt>
              </c:numCache>
            </c:numRef>
          </c:yVal>
          <c:smooth val="0"/>
        </c:ser>
        <c:ser>
          <c:idx val="3"/>
          <c:order val="3"/>
          <c:tx>
            <c:v>M3 best fit curve accounting for ed</c:v>
          </c:tx>
          <c:spPr>
            <a:ln w="12700">
              <a:solidFill>
                <a:srgbClr val="003300"/>
              </a:solidFill>
              <a:prstDash val="solid"/>
            </a:ln>
          </c:spPr>
          <c:marker>
            <c:symbol val="diamond"/>
            <c:size val="5"/>
            <c:spPr>
              <a:solidFill>
                <a:srgbClr val="333300"/>
              </a:solidFill>
              <a:ln>
                <a:solidFill>
                  <a:srgbClr val="003300"/>
                </a:solidFill>
                <a:prstDash val="solid"/>
              </a:ln>
            </c:spPr>
          </c:marker>
          <c:xVal>
            <c:numRef>
              <c:f>'regression graphs and fits'!$C$12:$C$52</c:f>
              <c:numCache>
                <c:formatCode>General</c:formatCode>
                <c:ptCount val="41"/>
                <c:pt idx="0">
                  <c:v>0</c:v>
                </c:pt>
                <c:pt idx="1">
                  <c:v>25</c:v>
                </c:pt>
                <c:pt idx="2">
                  <c:v>26</c:v>
                </c:pt>
                <c:pt idx="3">
                  <c:v>27</c:v>
                </c:pt>
                <c:pt idx="4">
                  <c:v>28</c:v>
                </c:pt>
                <c:pt idx="5">
                  <c:v>29</c:v>
                </c:pt>
                <c:pt idx="6">
                  <c:v>30</c:v>
                </c:pt>
                <c:pt idx="7">
                  <c:v>31</c:v>
                </c:pt>
                <c:pt idx="8">
                  <c:v>32</c:v>
                </c:pt>
                <c:pt idx="9">
                  <c:v>33</c:v>
                </c:pt>
                <c:pt idx="10">
                  <c:v>34</c:v>
                </c:pt>
                <c:pt idx="11">
                  <c:v>35</c:v>
                </c:pt>
                <c:pt idx="12">
                  <c:v>36</c:v>
                </c:pt>
                <c:pt idx="13">
                  <c:v>37</c:v>
                </c:pt>
                <c:pt idx="14">
                  <c:v>38</c:v>
                </c:pt>
                <c:pt idx="15">
                  <c:v>39</c:v>
                </c:pt>
                <c:pt idx="16">
                  <c:v>40</c:v>
                </c:pt>
                <c:pt idx="17">
                  <c:v>41</c:v>
                </c:pt>
                <c:pt idx="18">
                  <c:v>42</c:v>
                </c:pt>
                <c:pt idx="19">
                  <c:v>43</c:v>
                </c:pt>
                <c:pt idx="20">
                  <c:v>44</c:v>
                </c:pt>
                <c:pt idx="21">
                  <c:v>45</c:v>
                </c:pt>
                <c:pt idx="22">
                  <c:v>46</c:v>
                </c:pt>
                <c:pt idx="23">
                  <c:v>47</c:v>
                </c:pt>
                <c:pt idx="24">
                  <c:v>48</c:v>
                </c:pt>
                <c:pt idx="25">
                  <c:v>49</c:v>
                </c:pt>
                <c:pt idx="26">
                  <c:v>50</c:v>
                </c:pt>
                <c:pt idx="27">
                  <c:v>51</c:v>
                </c:pt>
                <c:pt idx="28">
                  <c:v>52</c:v>
                </c:pt>
                <c:pt idx="29">
                  <c:v>53</c:v>
                </c:pt>
                <c:pt idx="30">
                  <c:v>54</c:v>
                </c:pt>
                <c:pt idx="31">
                  <c:v>55</c:v>
                </c:pt>
                <c:pt idx="32">
                  <c:v>56</c:v>
                </c:pt>
                <c:pt idx="33">
                  <c:v>57</c:v>
                </c:pt>
                <c:pt idx="34">
                  <c:v>58</c:v>
                </c:pt>
                <c:pt idx="35">
                  <c:v>59</c:v>
                </c:pt>
                <c:pt idx="36">
                  <c:v>60</c:v>
                </c:pt>
                <c:pt idx="37">
                  <c:v>61</c:v>
                </c:pt>
                <c:pt idx="38">
                  <c:v>62</c:v>
                </c:pt>
                <c:pt idx="39">
                  <c:v>63</c:v>
                </c:pt>
                <c:pt idx="40">
                  <c:v>64</c:v>
                </c:pt>
              </c:numCache>
            </c:numRef>
          </c:xVal>
          <c:yVal>
            <c:numRef>
              <c:f>'regression graphs and fits'!$G$12:$G$52</c:f>
              <c:numCache>
                <c:formatCode>General</c:formatCode>
                <c:ptCount val="41"/>
                <c:pt idx="1">
                  <c:v>19096.91</c:v>
                </c:pt>
                <c:pt idx="2">
                  <c:v>20581.669999999998</c:v>
                </c:pt>
                <c:pt idx="3">
                  <c:v>21868.98</c:v>
                </c:pt>
                <c:pt idx="4">
                  <c:v>22835.61</c:v>
                </c:pt>
                <c:pt idx="5">
                  <c:v>24495.37</c:v>
                </c:pt>
                <c:pt idx="6">
                  <c:v>24737.83</c:v>
                </c:pt>
                <c:pt idx="7">
                  <c:v>26243.63</c:v>
                </c:pt>
                <c:pt idx="8">
                  <c:v>26662.1</c:v>
                </c:pt>
                <c:pt idx="9">
                  <c:v>27437.29</c:v>
                </c:pt>
                <c:pt idx="10">
                  <c:v>28103.93</c:v>
                </c:pt>
                <c:pt idx="11">
                  <c:v>28452.57</c:v>
                </c:pt>
                <c:pt idx="12">
                  <c:v>28565.77</c:v>
                </c:pt>
                <c:pt idx="13">
                  <c:v>29538.98</c:v>
                </c:pt>
                <c:pt idx="14">
                  <c:v>30310.77</c:v>
                </c:pt>
                <c:pt idx="15">
                  <c:v>30640.32</c:v>
                </c:pt>
                <c:pt idx="16">
                  <c:v>29930.71</c:v>
                </c:pt>
                <c:pt idx="17">
                  <c:v>30928.58</c:v>
                </c:pt>
                <c:pt idx="18">
                  <c:v>31135.98</c:v>
                </c:pt>
                <c:pt idx="19">
                  <c:v>31366.23</c:v>
                </c:pt>
                <c:pt idx="20">
                  <c:v>31506.31</c:v>
                </c:pt>
                <c:pt idx="21">
                  <c:v>31566.98</c:v>
                </c:pt>
                <c:pt idx="22">
                  <c:v>31757.18</c:v>
                </c:pt>
                <c:pt idx="23">
                  <c:v>31837.68</c:v>
                </c:pt>
                <c:pt idx="24">
                  <c:v>31492.880000000001</c:v>
                </c:pt>
                <c:pt idx="25">
                  <c:v>31567.06</c:v>
                </c:pt>
                <c:pt idx="26">
                  <c:v>30934.57</c:v>
                </c:pt>
                <c:pt idx="27">
                  <c:v>30497.1</c:v>
                </c:pt>
                <c:pt idx="28">
                  <c:v>29901.78</c:v>
                </c:pt>
                <c:pt idx="29">
                  <c:v>29407.08</c:v>
                </c:pt>
                <c:pt idx="30">
                  <c:v>27895.79</c:v>
                </c:pt>
                <c:pt idx="31">
                  <c:v>26617.33</c:v>
                </c:pt>
                <c:pt idx="32">
                  <c:v>26085.18</c:v>
                </c:pt>
                <c:pt idx="33">
                  <c:v>25179.5</c:v>
                </c:pt>
                <c:pt idx="34">
                  <c:v>23035.62</c:v>
                </c:pt>
                <c:pt idx="35">
                  <c:v>22535.29</c:v>
                </c:pt>
                <c:pt idx="36">
                  <c:v>21545.68</c:v>
                </c:pt>
                <c:pt idx="37">
                  <c:v>20217.95</c:v>
                </c:pt>
                <c:pt idx="38">
                  <c:v>17893.13</c:v>
                </c:pt>
                <c:pt idx="39">
                  <c:v>16299.37</c:v>
                </c:pt>
                <c:pt idx="40">
                  <c:v>15650.25</c:v>
                </c:pt>
              </c:numCache>
            </c:numRef>
          </c:yVal>
          <c:smooth val="0"/>
        </c:ser>
        <c:dLbls>
          <c:showLegendKey val="0"/>
          <c:showVal val="0"/>
          <c:showCatName val="0"/>
          <c:showSerName val="0"/>
          <c:showPercent val="0"/>
          <c:showBubbleSize val="0"/>
        </c:dLbls>
        <c:axId val="435239872"/>
        <c:axId val="435235168"/>
      </c:scatterChart>
      <c:valAx>
        <c:axId val="435239872"/>
        <c:scaling>
          <c:orientation val="minMax"/>
          <c:min val="20"/>
        </c:scaling>
        <c:delete val="0"/>
        <c:axPos val="b"/>
        <c:title>
          <c:tx>
            <c:rich>
              <a:bodyPr/>
              <a:lstStyle/>
              <a:p>
                <a:pPr>
                  <a:defRPr sz="1000" b="1" i="0" u="none" strike="noStrike" baseline="0">
                    <a:solidFill>
                      <a:srgbClr val="000000"/>
                    </a:solidFill>
                    <a:latin typeface="Arial"/>
                    <a:ea typeface="Arial"/>
                    <a:cs typeface="Arial"/>
                  </a:defRPr>
                </a:pPr>
                <a:r>
                  <a:rPr lang="en-US"/>
                  <a:t>age</a:t>
                </a:r>
              </a:p>
            </c:rich>
          </c:tx>
          <c:layout>
            <c:manualLayout>
              <c:xMode val="edge"/>
              <c:yMode val="edge"/>
              <c:x val="0.37228714524207013"/>
              <c:y val="0.92000088410001379"/>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435235168"/>
        <c:crossesAt val="15000"/>
        <c:crossBetween val="midCat"/>
      </c:valAx>
      <c:valAx>
        <c:axId val="435235168"/>
        <c:scaling>
          <c:orientation val="minMax"/>
          <c:min val="15000"/>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435239872"/>
        <c:crossesAt val="20"/>
        <c:crossBetween val="midCat"/>
      </c:valAx>
      <c:spPr>
        <a:noFill/>
        <a:ln w="12700">
          <a:solidFill>
            <a:srgbClr val="808080"/>
          </a:solidFill>
          <a:prstDash val="solid"/>
        </a:ln>
      </c:spPr>
    </c:plotArea>
    <c:legend>
      <c:legendPos val="r"/>
      <c:layout>
        <c:manualLayout>
          <c:xMode val="edge"/>
          <c:yMode val="edge"/>
          <c:x val="0.72287145242070117"/>
          <c:y val="0.3494741262605332"/>
          <c:w val="0.26544240400667785"/>
          <c:h val="0.3136844315513192"/>
        </c:manualLayout>
      </c:layout>
      <c:overlay val="0"/>
      <c:spPr>
        <a:solidFill>
          <a:srgbClr val="FFFFFF"/>
        </a:solidFill>
        <a:ln w="3175">
          <a:solidFill>
            <a:srgbClr val="000000"/>
          </a:solidFill>
          <a:prstDash val="solid"/>
        </a:ln>
      </c:spPr>
      <c:txPr>
        <a:bodyPr/>
        <a:lstStyle/>
        <a:p>
          <a:pPr>
            <a:defRPr sz="775" b="0"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Arial"/>
                <a:ea typeface="Arial"/>
                <a:cs typeface="Arial"/>
              </a:defRPr>
            </a:pPr>
            <a:r>
              <a:rPr lang="en-US"/>
              <a:t>Comparing predicted and actual values of incwage for male non-veterans</a:t>
            </a:r>
          </a:p>
        </c:rich>
      </c:tx>
      <c:layout>
        <c:manualLayout>
          <c:xMode val="edge"/>
          <c:yMode val="edge"/>
          <c:x val="0.125"/>
          <c:y val="3.2608695652173912E-2"/>
        </c:manualLayout>
      </c:layout>
      <c:overlay val="0"/>
      <c:spPr>
        <a:noFill/>
        <a:ln w="25400">
          <a:noFill/>
        </a:ln>
      </c:spPr>
    </c:title>
    <c:autoTitleDeleted val="0"/>
    <c:plotArea>
      <c:layout>
        <c:manualLayout>
          <c:layoutTarget val="inner"/>
          <c:xMode val="edge"/>
          <c:yMode val="edge"/>
          <c:x val="0.14802631578947367"/>
          <c:y val="0.1875"/>
          <c:w val="0.63815789473684215"/>
          <c:h val="0.67934782608695654"/>
        </c:manualLayout>
      </c:layout>
      <c:scatterChart>
        <c:scatterStyle val="lineMarker"/>
        <c:varyColors val="0"/>
        <c:ser>
          <c:idx val="1"/>
          <c:order val="0"/>
          <c:tx>
            <c:strRef>
              <c:f>'more age based reg fits'!$D$36</c:f>
              <c:strCache>
                <c:ptCount val="1"/>
                <c:pt idx="0">
                  <c:v>actual mean incwage</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xVal>
            <c:numRef>
              <c:f>'more age based reg fits'!$B$37:$B$127</c:f>
              <c:numCache>
                <c:formatCode>General</c:formatCode>
                <c:ptCount val="9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pt idx="71">
                  <c:v>71</c:v>
                </c:pt>
                <c:pt idx="72">
                  <c:v>72</c:v>
                </c:pt>
                <c:pt idx="73">
                  <c:v>73</c:v>
                </c:pt>
                <c:pt idx="74">
                  <c:v>74</c:v>
                </c:pt>
                <c:pt idx="75">
                  <c:v>75</c:v>
                </c:pt>
                <c:pt idx="76">
                  <c:v>76</c:v>
                </c:pt>
                <c:pt idx="77">
                  <c:v>77</c:v>
                </c:pt>
                <c:pt idx="78">
                  <c:v>78</c:v>
                </c:pt>
                <c:pt idx="79">
                  <c:v>79</c:v>
                </c:pt>
                <c:pt idx="80">
                  <c:v>80</c:v>
                </c:pt>
                <c:pt idx="81">
                  <c:v>81</c:v>
                </c:pt>
                <c:pt idx="82">
                  <c:v>82</c:v>
                </c:pt>
                <c:pt idx="83">
                  <c:v>83</c:v>
                </c:pt>
                <c:pt idx="84">
                  <c:v>84</c:v>
                </c:pt>
                <c:pt idx="85">
                  <c:v>85</c:v>
                </c:pt>
                <c:pt idx="86">
                  <c:v>86</c:v>
                </c:pt>
                <c:pt idx="87">
                  <c:v>87</c:v>
                </c:pt>
                <c:pt idx="88">
                  <c:v>88</c:v>
                </c:pt>
                <c:pt idx="89">
                  <c:v>89</c:v>
                </c:pt>
                <c:pt idx="90">
                  <c:v>90</c:v>
                </c:pt>
              </c:numCache>
            </c:numRef>
          </c:xVal>
          <c:yVal>
            <c:numRef>
              <c:f>'more age based reg fits'!$D$37:$D$127</c:f>
              <c:numCache>
                <c:formatCode>General</c:formatCode>
                <c:ptCount val="91"/>
                <c:pt idx="15">
                  <c:v>339.95664740000001</c:v>
                </c:pt>
                <c:pt idx="16">
                  <c:v>1112.099512</c:v>
                </c:pt>
                <c:pt idx="17">
                  <c:v>1794.7747039999999</c:v>
                </c:pt>
                <c:pt idx="18">
                  <c:v>3667.2697720000001</c:v>
                </c:pt>
                <c:pt idx="19">
                  <c:v>6775.1921439999996</c:v>
                </c:pt>
                <c:pt idx="20">
                  <c:v>9024.5324679999994</c:v>
                </c:pt>
                <c:pt idx="21">
                  <c:v>10739.174730000001</c:v>
                </c:pt>
                <c:pt idx="22">
                  <c:v>12872.618340000001</c:v>
                </c:pt>
                <c:pt idx="23">
                  <c:v>15935.482459999999</c:v>
                </c:pt>
                <c:pt idx="24">
                  <c:v>17406.859690000001</c:v>
                </c:pt>
                <c:pt idx="25">
                  <c:v>22123.827069999999</c:v>
                </c:pt>
                <c:pt idx="26">
                  <c:v>24747.514429999999</c:v>
                </c:pt>
                <c:pt idx="27">
                  <c:v>25752.273679999998</c:v>
                </c:pt>
                <c:pt idx="28">
                  <c:v>27821.638490000001</c:v>
                </c:pt>
                <c:pt idx="29">
                  <c:v>28311.449400000001</c:v>
                </c:pt>
                <c:pt idx="30">
                  <c:v>30421.605810000001</c:v>
                </c:pt>
                <c:pt idx="31">
                  <c:v>31654.052100000001</c:v>
                </c:pt>
                <c:pt idx="32">
                  <c:v>34041.741869999998</c:v>
                </c:pt>
                <c:pt idx="33">
                  <c:v>34517.326110000002</c:v>
                </c:pt>
                <c:pt idx="34">
                  <c:v>33406.034659999998</c:v>
                </c:pt>
                <c:pt idx="35">
                  <c:v>35319.725140000002</c:v>
                </c:pt>
                <c:pt idx="36">
                  <c:v>37016.884769999997</c:v>
                </c:pt>
                <c:pt idx="37">
                  <c:v>36979.178890000003</c:v>
                </c:pt>
                <c:pt idx="38">
                  <c:v>39957.360159999997</c:v>
                </c:pt>
                <c:pt idx="39">
                  <c:v>39842.400370000003</c:v>
                </c:pt>
                <c:pt idx="40">
                  <c:v>36981.476240000004</c:v>
                </c:pt>
                <c:pt idx="41">
                  <c:v>37656.84375</c:v>
                </c:pt>
                <c:pt idx="42">
                  <c:v>40170.669320000001</c:v>
                </c:pt>
                <c:pt idx="43">
                  <c:v>39824.165500000003</c:v>
                </c:pt>
                <c:pt idx="44">
                  <c:v>38938.39488</c:v>
                </c:pt>
                <c:pt idx="45">
                  <c:v>39167.31177</c:v>
                </c:pt>
                <c:pt idx="46">
                  <c:v>41076.006220000003</c:v>
                </c:pt>
                <c:pt idx="47">
                  <c:v>40274.92355</c:v>
                </c:pt>
                <c:pt idx="48">
                  <c:v>43130.755129999998</c:v>
                </c:pt>
                <c:pt idx="49">
                  <c:v>41578.323479999999</c:v>
                </c:pt>
                <c:pt idx="50">
                  <c:v>42659.995510000001</c:v>
                </c:pt>
                <c:pt idx="51">
                  <c:v>43998.019099999998</c:v>
                </c:pt>
                <c:pt idx="52">
                  <c:v>39577.132799999999</c:v>
                </c:pt>
                <c:pt idx="53">
                  <c:v>40300.397149999997</c:v>
                </c:pt>
                <c:pt idx="54">
                  <c:v>34437.427029999999</c:v>
                </c:pt>
                <c:pt idx="55">
                  <c:v>35115.438260000003</c:v>
                </c:pt>
                <c:pt idx="56">
                  <c:v>35600.10209</c:v>
                </c:pt>
                <c:pt idx="57">
                  <c:v>39206.188889999998</c:v>
                </c:pt>
                <c:pt idx="58">
                  <c:v>29724.09302</c:v>
                </c:pt>
                <c:pt idx="59">
                  <c:v>31162.92308</c:v>
                </c:pt>
                <c:pt idx="60">
                  <c:v>26371.169099999999</c:v>
                </c:pt>
                <c:pt idx="61">
                  <c:v>26037.41087</c:v>
                </c:pt>
                <c:pt idx="62">
                  <c:v>21453.50304</c:v>
                </c:pt>
                <c:pt idx="63">
                  <c:v>19870.383529999999</c:v>
                </c:pt>
                <c:pt idx="64">
                  <c:v>17332.810679999999</c:v>
                </c:pt>
                <c:pt idx="65">
                  <c:v>12453.07014</c:v>
                </c:pt>
                <c:pt idx="66">
                  <c:v>11251.19802</c:v>
                </c:pt>
                <c:pt idx="67">
                  <c:v>7097.684706</c:v>
                </c:pt>
                <c:pt idx="68">
                  <c:v>8842.0871790000001</c:v>
                </c:pt>
                <c:pt idx="69">
                  <c:v>5668.6934309999997</c:v>
                </c:pt>
                <c:pt idx="70">
                  <c:v>6060.9565220000004</c:v>
                </c:pt>
                <c:pt idx="71">
                  <c:v>4789.229765</c:v>
                </c:pt>
                <c:pt idx="72">
                  <c:v>4624.912773</c:v>
                </c:pt>
                <c:pt idx="73">
                  <c:v>5663.2754489999998</c:v>
                </c:pt>
                <c:pt idx="74">
                  <c:v>4655.5327870000001</c:v>
                </c:pt>
                <c:pt idx="75">
                  <c:v>2854.8866280000002</c:v>
                </c:pt>
                <c:pt idx="76">
                  <c:v>2131.116364</c:v>
                </c:pt>
                <c:pt idx="77">
                  <c:v>3502.4612550000002</c:v>
                </c:pt>
                <c:pt idx="78">
                  <c:v>1640.455882</c:v>
                </c:pt>
                <c:pt idx="79">
                  <c:v>2272.619048</c:v>
                </c:pt>
                <c:pt idx="80">
                  <c:v>1881.4433959999999</c:v>
                </c:pt>
                <c:pt idx="81">
                  <c:v>3704.8888889999998</c:v>
                </c:pt>
                <c:pt idx="82">
                  <c:v>930.05780349999998</c:v>
                </c:pt>
                <c:pt idx="83">
                  <c:v>1369.886792</c:v>
                </c:pt>
                <c:pt idx="84">
                  <c:v>988.72033899999997</c:v>
                </c:pt>
                <c:pt idx="85">
                  <c:v>1160.909091</c:v>
                </c:pt>
                <c:pt idx="86">
                  <c:v>1673.4177219999999</c:v>
                </c:pt>
                <c:pt idx="87">
                  <c:v>792.20779219999997</c:v>
                </c:pt>
                <c:pt idx="88">
                  <c:v>400</c:v>
                </c:pt>
                <c:pt idx="89">
                  <c:v>415.09433960000001</c:v>
                </c:pt>
                <c:pt idx="90">
                  <c:v>280.9917355</c:v>
                </c:pt>
              </c:numCache>
            </c:numRef>
          </c:yVal>
          <c:smooth val="0"/>
        </c:ser>
        <c:ser>
          <c:idx val="3"/>
          <c:order val="1"/>
          <c:tx>
            <c:v>mean predicted incwage</c:v>
          </c:tx>
          <c:spPr>
            <a:ln w="12700">
              <a:solidFill>
                <a:srgbClr val="00FFFF"/>
              </a:solidFill>
              <a:prstDash val="solid"/>
            </a:ln>
          </c:spPr>
          <c:marker>
            <c:symbol val="x"/>
            <c:size val="5"/>
            <c:spPr>
              <a:noFill/>
              <a:ln>
                <a:solidFill>
                  <a:srgbClr val="00FFFF"/>
                </a:solidFill>
                <a:prstDash val="solid"/>
              </a:ln>
            </c:spPr>
          </c:marker>
          <c:xVal>
            <c:numRef>
              <c:f>'more age based reg fits'!$B$37:$B$127</c:f>
              <c:numCache>
                <c:formatCode>General</c:formatCode>
                <c:ptCount val="9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pt idx="71">
                  <c:v>71</c:v>
                </c:pt>
                <c:pt idx="72">
                  <c:v>72</c:v>
                </c:pt>
                <c:pt idx="73">
                  <c:v>73</c:v>
                </c:pt>
                <c:pt idx="74">
                  <c:v>74</c:v>
                </c:pt>
                <c:pt idx="75">
                  <c:v>75</c:v>
                </c:pt>
                <c:pt idx="76">
                  <c:v>76</c:v>
                </c:pt>
                <c:pt idx="77">
                  <c:v>77</c:v>
                </c:pt>
                <c:pt idx="78">
                  <c:v>78</c:v>
                </c:pt>
                <c:pt idx="79">
                  <c:v>79</c:v>
                </c:pt>
                <c:pt idx="80">
                  <c:v>80</c:v>
                </c:pt>
                <c:pt idx="81">
                  <c:v>81</c:v>
                </c:pt>
                <c:pt idx="82">
                  <c:v>82</c:v>
                </c:pt>
                <c:pt idx="83">
                  <c:v>83</c:v>
                </c:pt>
                <c:pt idx="84">
                  <c:v>84</c:v>
                </c:pt>
                <c:pt idx="85">
                  <c:v>85</c:v>
                </c:pt>
                <c:pt idx="86">
                  <c:v>86</c:v>
                </c:pt>
                <c:pt idx="87">
                  <c:v>87</c:v>
                </c:pt>
                <c:pt idx="88">
                  <c:v>88</c:v>
                </c:pt>
                <c:pt idx="89">
                  <c:v>89</c:v>
                </c:pt>
                <c:pt idx="90">
                  <c:v>90</c:v>
                </c:pt>
              </c:numCache>
            </c:numRef>
          </c:xVal>
          <c:yVal>
            <c:numRef>
              <c:f>'more age based reg fits'!$F$37:$F$127</c:f>
              <c:numCache>
                <c:formatCode>General</c:formatCode>
                <c:ptCount val="91"/>
                <c:pt idx="0">
                  <c:v>-29197.17</c:v>
                </c:pt>
                <c:pt idx="1">
                  <c:v>-26056</c:v>
                </c:pt>
                <c:pt idx="2">
                  <c:v>-22988</c:v>
                </c:pt>
                <c:pt idx="3">
                  <c:v>-19993.16</c:v>
                </c:pt>
                <c:pt idx="4">
                  <c:v>-17071.490000000002</c:v>
                </c:pt>
                <c:pt idx="5">
                  <c:v>-14222.99</c:v>
                </c:pt>
                <c:pt idx="6">
                  <c:v>-11447.66</c:v>
                </c:pt>
                <c:pt idx="7">
                  <c:v>-8745.4879999999994</c:v>
                </c:pt>
                <c:pt idx="8">
                  <c:v>-6116.4889999999996</c:v>
                </c:pt>
                <c:pt idx="9">
                  <c:v>-3560.6559999999999</c:v>
                </c:pt>
                <c:pt idx="10">
                  <c:v>-1077.991</c:v>
                </c:pt>
                <c:pt idx="11">
                  <c:v>1331.5070000000001</c:v>
                </c:pt>
                <c:pt idx="12">
                  <c:v>3667.8380000000002</c:v>
                </c:pt>
                <c:pt idx="13">
                  <c:v>5931.0010000000002</c:v>
                </c:pt>
                <c:pt idx="14">
                  <c:v>8120.9979999999996</c:v>
                </c:pt>
                <c:pt idx="15">
                  <c:v>10237.83</c:v>
                </c:pt>
                <c:pt idx="16">
                  <c:v>12281.49</c:v>
                </c:pt>
                <c:pt idx="17">
                  <c:v>14251.98</c:v>
                </c:pt>
                <c:pt idx="18">
                  <c:v>16149.31</c:v>
                </c:pt>
                <c:pt idx="19">
                  <c:v>17973.47</c:v>
                </c:pt>
                <c:pt idx="20">
                  <c:v>19724.46</c:v>
                </c:pt>
                <c:pt idx="21">
                  <c:v>21402.29</c:v>
                </c:pt>
                <c:pt idx="22">
                  <c:v>23006.95</c:v>
                </c:pt>
                <c:pt idx="23">
                  <c:v>24538.44</c:v>
                </c:pt>
                <c:pt idx="24">
                  <c:v>25996.77</c:v>
                </c:pt>
                <c:pt idx="25">
                  <c:v>27381.919999999998</c:v>
                </c:pt>
                <c:pt idx="26">
                  <c:v>28693.91</c:v>
                </c:pt>
                <c:pt idx="27">
                  <c:v>29932.73</c:v>
                </c:pt>
                <c:pt idx="28">
                  <c:v>31098.39</c:v>
                </c:pt>
                <c:pt idx="29">
                  <c:v>32190.880000000001</c:v>
                </c:pt>
                <c:pt idx="30">
                  <c:v>33210.199999999997</c:v>
                </c:pt>
                <c:pt idx="31">
                  <c:v>34156.35</c:v>
                </c:pt>
                <c:pt idx="32">
                  <c:v>35029.339999999997</c:v>
                </c:pt>
                <c:pt idx="33">
                  <c:v>35829.160000000003</c:v>
                </c:pt>
                <c:pt idx="34">
                  <c:v>36555.81</c:v>
                </c:pt>
                <c:pt idx="35">
                  <c:v>37209.29</c:v>
                </c:pt>
                <c:pt idx="36">
                  <c:v>37789.61</c:v>
                </c:pt>
                <c:pt idx="37">
                  <c:v>38296.76</c:v>
                </c:pt>
                <c:pt idx="38">
                  <c:v>38730.75</c:v>
                </c:pt>
                <c:pt idx="39">
                  <c:v>39091.56</c:v>
                </c:pt>
                <c:pt idx="40">
                  <c:v>39379.21</c:v>
                </c:pt>
                <c:pt idx="41">
                  <c:v>39593.69</c:v>
                </c:pt>
                <c:pt idx="42">
                  <c:v>39735.01</c:v>
                </c:pt>
                <c:pt idx="43">
                  <c:v>39803.15</c:v>
                </c:pt>
                <c:pt idx="44">
                  <c:v>39798.129999999997</c:v>
                </c:pt>
                <c:pt idx="45">
                  <c:v>39719.949999999997</c:v>
                </c:pt>
                <c:pt idx="46">
                  <c:v>39568.589999999997</c:v>
                </c:pt>
                <c:pt idx="47">
                  <c:v>39344.07</c:v>
                </c:pt>
                <c:pt idx="48">
                  <c:v>39046.379999999997</c:v>
                </c:pt>
                <c:pt idx="49">
                  <c:v>38675.519999999997</c:v>
                </c:pt>
                <c:pt idx="50">
                  <c:v>38231.5</c:v>
                </c:pt>
                <c:pt idx="51">
                  <c:v>37714.31</c:v>
                </c:pt>
                <c:pt idx="52">
                  <c:v>37123.949999999997</c:v>
                </c:pt>
                <c:pt idx="53">
                  <c:v>36460.43</c:v>
                </c:pt>
                <c:pt idx="54">
                  <c:v>35723.730000000003</c:v>
                </c:pt>
                <c:pt idx="55">
                  <c:v>34913.879999999997</c:v>
                </c:pt>
                <c:pt idx="56">
                  <c:v>34030.85</c:v>
                </c:pt>
                <c:pt idx="57">
                  <c:v>33074.65</c:v>
                </c:pt>
                <c:pt idx="58">
                  <c:v>32045.29</c:v>
                </c:pt>
                <c:pt idx="59">
                  <c:v>30942.76</c:v>
                </c:pt>
                <c:pt idx="60">
                  <c:v>29767.07</c:v>
                </c:pt>
                <c:pt idx="61">
                  <c:v>28518.21</c:v>
                </c:pt>
                <c:pt idx="62">
                  <c:v>27196.17</c:v>
                </c:pt>
                <c:pt idx="63">
                  <c:v>25800.98</c:v>
                </c:pt>
                <c:pt idx="64">
                  <c:v>24332.61</c:v>
                </c:pt>
                <c:pt idx="65">
                  <c:v>22791.08</c:v>
                </c:pt>
                <c:pt idx="66">
                  <c:v>21176.38</c:v>
                </c:pt>
                <c:pt idx="67">
                  <c:v>19488.52</c:v>
                </c:pt>
                <c:pt idx="68">
                  <c:v>17727.48</c:v>
                </c:pt>
                <c:pt idx="69">
                  <c:v>15893.28</c:v>
                </c:pt>
                <c:pt idx="70">
                  <c:v>13985.91</c:v>
                </c:pt>
                <c:pt idx="71">
                  <c:v>12005.38</c:v>
                </c:pt>
                <c:pt idx="72">
                  <c:v>9951.6759999999995</c:v>
                </c:pt>
                <c:pt idx="73">
                  <c:v>7824.8069999999998</c:v>
                </c:pt>
                <c:pt idx="74">
                  <c:v>5624.77</c:v>
                </c:pt>
                <c:pt idx="75">
                  <c:v>3351.5659999999998</c:v>
                </c:pt>
                <c:pt idx="76">
                  <c:v>1005.1950000000001</c:v>
                </c:pt>
                <c:pt idx="77">
                  <c:v>-1414.3440000000001</c:v>
                </c:pt>
                <c:pt idx="78">
                  <c:v>-3907.049</c:v>
                </c:pt>
                <c:pt idx="79">
                  <c:v>-6472.9219999999996</c:v>
                </c:pt>
                <c:pt idx="80">
                  <c:v>-9111.9619999999995</c:v>
                </c:pt>
                <c:pt idx="81">
                  <c:v>-11824.17</c:v>
                </c:pt>
                <c:pt idx="82">
                  <c:v>-14609.54</c:v>
                </c:pt>
                <c:pt idx="83">
                  <c:v>-17468.09</c:v>
                </c:pt>
                <c:pt idx="84">
                  <c:v>-20399.79</c:v>
                </c:pt>
                <c:pt idx="85">
                  <c:v>-23404.67</c:v>
                </c:pt>
                <c:pt idx="86">
                  <c:v>-26482.71</c:v>
                </c:pt>
                <c:pt idx="87">
                  <c:v>-29633.93</c:v>
                </c:pt>
                <c:pt idx="88">
                  <c:v>-32858.300000000003</c:v>
                </c:pt>
                <c:pt idx="89">
                  <c:v>-36155.85</c:v>
                </c:pt>
                <c:pt idx="90">
                  <c:v>-39526.559999999998</c:v>
                </c:pt>
              </c:numCache>
            </c:numRef>
          </c:yVal>
          <c:smooth val="0"/>
        </c:ser>
        <c:dLbls>
          <c:showLegendKey val="0"/>
          <c:showVal val="0"/>
          <c:showCatName val="0"/>
          <c:showSerName val="0"/>
          <c:showPercent val="0"/>
          <c:showBubbleSize val="0"/>
        </c:dLbls>
        <c:axId val="435233992"/>
        <c:axId val="435237520"/>
      </c:scatterChart>
      <c:valAx>
        <c:axId val="435233992"/>
        <c:scaling>
          <c:orientation val="minMax"/>
        </c:scaling>
        <c:delete val="0"/>
        <c:axPos val="b"/>
        <c:title>
          <c:tx>
            <c:rich>
              <a:bodyPr/>
              <a:lstStyle/>
              <a:p>
                <a:pPr>
                  <a:defRPr sz="1000" b="1" i="0" u="none" strike="noStrike" baseline="0">
                    <a:solidFill>
                      <a:srgbClr val="000000"/>
                    </a:solidFill>
                    <a:latin typeface="Arial"/>
                    <a:ea typeface="Arial"/>
                    <a:cs typeface="Arial"/>
                  </a:defRPr>
                </a:pPr>
                <a:r>
                  <a:rPr lang="en-US"/>
                  <a:t>age</a:t>
                </a:r>
              </a:p>
            </c:rich>
          </c:tx>
          <c:layout>
            <c:manualLayout>
              <c:xMode val="edge"/>
              <c:yMode val="edge"/>
              <c:x val="0.44407894736842107"/>
              <c:y val="0.89673913043478259"/>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435237520"/>
        <c:crosses val="autoZero"/>
        <c:crossBetween val="midCat"/>
        <c:majorUnit val="5"/>
        <c:minorUnit val="1"/>
      </c:valAx>
      <c:valAx>
        <c:axId val="435237520"/>
        <c:scaling>
          <c:orientation val="minMax"/>
        </c:scaling>
        <c:delete val="0"/>
        <c:axPos val="l"/>
        <c:majorGridlines>
          <c:spPr>
            <a:ln w="3175">
              <a:solidFill>
                <a:srgbClr val="000000"/>
              </a:solidFill>
              <a:prstDash val="solid"/>
            </a:ln>
          </c:spPr>
        </c:majorGridlines>
        <c:title>
          <c:tx>
            <c:rich>
              <a:bodyPr/>
              <a:lstStyle/>
              <a:p>
                <a:pPr>
                  <a:defRPr sz="1000" b="1" i="0" u="none" strike="noStrike" baseline="0">
                    <a:solidFill>
                      <a:srgbClr val="000000"/>
                    </a:solidFill>
                    <a:latin typeface="Arial"/>
                    <a:ea typeface="Arial"/>
                    <a:cs typeface="Arial"/>
                  </a:defRPr>
                </a:pPr>
                <a:r>
                  <a:rPr lang="en-US"/>
                  <a:t>$ US income for 1999</a:t>
                </a:r>
              </a:p>
            </c:rich>
          </c:tx>
          <c:layout>
            <c:manualLayout>
              <c:xMode val="edge"/>
              <c:yMode val="edge"/>
              <c:x val="2.6315789473684209E-2"/>
              <c:y val="0.3423913043478261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435233992"/>
        <c:crosses val="autoZero"/>
        <c:crossBetween val="midCat"/>
      </c:valAx>
      <c:spPr>
        <a:noFill/>
        <a:ln w="12700">
          <a:solidFill>
            <a:srgbClr val="808080"/>
          </a:solidFill>
          <a:prstDash val="solid"/>
        </a:ln>
      </c:spPr>
    </c:plotArea>
    <c:legend>
      <c:legendPos val="r"/>
      <c:layout>
        <c:manualLayout>
          <c:xMode val="edge"/>
          <c:yMode val="edge"/>
          <c:x val="0.8125"/>
          <c:y val="0.33967391304347827"/>
          <c:w val="0.17927631578947367"/>
          <c:h val="0.39673913043478259"/>
        </c:manualLayout>
      </c:layout>
      <c:overlay val="0"/>
      <c:spPr>
        <a:solidFill>
          <a:srgbClr val="FFFFFF"/>
        </a:solidFill>
        <a:ln w="3175">
          <a:solidFill>
            <a:srgbClr val="000000"/>
          </a:solidFill>
          <a:prstDash val="solid"/>
        </a:ln>
      </c:spPr>
      <c:txPr>
        <a:bodyPr/>
        <a:lstStyle/>
        <a:p>
          <a:pPr>
            <a:defRPr sz="845" b="0"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userShapes r:id="rId1"/>
</c:chartSpace>
</file>

<file path=xl/charts/chart1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50" b="1" i="0" u="none" strike="noStrike" baseline="0">
                <a:solidFill>
                  <a:srgbClr val="000000"/>
                </a:solidFill>
                <a:latin typeface="Arial"/>
                <a:ea typeface="Arial"/>
                <a:cs typeface="Arial"/>
              </a:defRPr>
            </a:pPr>
            <a:r>
              <a:rPr lang="en-US"/>
              <a:t>Standard Deviation of actual and predicted incwage, for male non-veterans</a:t>
            </a:r>
          </a:p>
        </c:rich>
      </c:tx>
      <c:layout>
        <c:manualLayout>
          <c:xMode val="edge"/>
          <c:yMode val="edge"/>
          <c:x val="0.13149863147840465"/>
          <c:y val="3.1413612565445025E-2"/>
        </c:manualLayout>
      </c:layout>
      <c:overlay val="0"/>
      <c:spPr>
        <a:noFill/>
        <a:ln w="25400">
          <a:noFill/>
        </a:ln>
      </c:spPr>
    </c:title>
    <c:autoTitleDeleted val="0"/>
    <c:plotArea>
      <c:layout>
        <c:manualLayout>
          <c:layoutTarget val="inner"/>
          <c:xMode val="edge"/>
          <c:yMode val="edge"/>
          <c:x val="0.11773717886500572"/>
          <c:y val="0.16492167677529448"/>
          <c:w val="0.61315076266061419"/>
          <c:h val="0.67015792467421242"/>
        </c:manualLayout>
      </c:layout>
      <c:scatterChart>
        <c:scatterStyle val="lineMarker"/>
        <c:varyColors val="0"/>
        <c:ser>
          <c:idx val="2"/>
          <c:order val="0"/>
          <c:tx>
            <c:strRef>
              <c:f>'more age based reg fits'!$E$36</c:f>
              <c:strCache>
                <c:ptCount val="1"/>
                <c:pt idx="0">
                  <c:v>actual SD incwage</c:v>
                </c:pt>
              </c:strCache>
            </c:strRef>
          </c:tx>
          <c:spPr>
            <a:ln w="12700">
              <a:solidFill>
                <a:srgbClr val="FFFF00"/>
              </a:solidFill>
              <a:prstDash val="solid"/>
            </a:ln>
          </c:spPr>
          <c:marker>
            <c:symbol val="triangle"/>
            <c:size val="5"/>
            <c:spPr>
              <a:solidFill>
                <a:srgbClr val="FFFF00"/>
              </a:solidFill>
              <a:ln>
                <a:solidFill>
                  <a:srgbClr val="FFFF00"/>
                </a:solidFill>
                <a:prstDash val="solid"/>
              </a:ln>
            </c:spPr>
          </c:marker>
          <c:xVal>
            <c:numRef>
              <c:f>'more age based reg fits'!$B$37:$B$127</c:f>
              <c:numCache>
                <c:formatCode>General</c:formatCode>
                <c:ptCount val="9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pt idx="71">
                  <c:v>71</c:v>
                </c:pt>
                <c:pt idx="72">
                  <c:v>72</c:v>
                </c:pt>
                <c:pt idx="73">
                  <c:v>73</c:v>
                </c:pt>
                <c:pt idx="74">
                  <c:v>74</c:v>
                </c:pt>
                <c:pt idx="75">
                  <c:v>75</c:v>
                </c:pt>
                <c:pt idx="76">
                  <c:v>76</c:v>
                </c:pt>
                <c:pt idx="77">
                  <c:v>77</c:v>
                </c:pt>
                <c:pt idx="78">
                  <c:v>78</c:v>
                </c:pt>
                <c:pt idx="79">
                  <c:v>79</c:v>
                </c:pt>
                <c:pt idx="80">
                  <c:v>80</c:v>
                </c:pt>
                <c:pt idx="81">
                  <c:v>81</c:v>
                </c:pt>
                <c:pt idx="82">
                  <c:v>82</c:v>
                </c:pt>
                <c:pt idx="83">
                  <c:v>83</c:v>
                </c:pt>
                <c:pt idx="84">
                  <c:v>84</c:v>
                </c:pt>
                <c:pt idx="85">
                  <c:v>85</c:v>
                </c:pt>
                <c:pt idx="86">
                  <c:v>86</c:v>
                </c:pt>
                <c:pt idx="87">
                  <c:v>87</c:v>
                </c:pt>
                <c:pt idx="88">
                  <c:v>88</c:v>
                </c:pt>
                <c:pt idx="89">
                  <c:v>89</c:v>
                </c:pt>
                <c:pt idx="90">
                  <c:v>90</c:v>
                </c:pt>
              </c:numCache>
            </c:numRef>
          </c:xVal>
          <c:yVal>
            <c:numRef>
              <c:f>'more age based reg fits'!$E$37:$E$127</c:f>
              <c:numCache>
                <c:formatCode>General</c:formatCode>
                <c:ptCount val="91"/>
                <c:pt idx="15">
                  <c:v>2979.1179999999999</c:v>
                </c:pt>
                <c:pt idx="16">
                  <c:v>4823.8890000000001</c:v>
                </c:pt>
                <c:pt idx="17">
                  <c:v>3827.998</c:v>
                </c:pt>
                <c:pt idx="18">
                  <c:v>5895.1940000000004</c:v>
                </c:pt>
                <c:pt idx="19">
                  <c:v>8037.6760000000004</c:v>
                </c:pt>
                <c:pt idx="20">
                  <c:v>11004.08</c:v>
                </c:pt>
                <c:pt idx="21">
                  <c:v>9899.616</c:v>
                </c:pt>
                <c:pt idx="22">
                  <c:v>11659.01</c:v>
                </c:pt>
                <c:pt idx="23">
                  <c:v>12741.71</c:v>
                </c:pt>
                <c:pt idx="24">
                  <c:v>14331.41</c:v>
                </c:pt>
                <c:pt idx="25">
                  <c:v>18472.72</c:v>
                </c:pt>
                <c:pt idx="26">
                  <c:v>23609.84</c:v>
                </c:pt>
                <c:pt idx="27">
                  <c:v>21274.09</c:v>
                </c:pt>
                <c:pt idx="28">
                  <c:v>22776.62</c:v>
                </c:pt>
                <c:pt idx="29">
                  <c:v>23344.22</c:v>
                </c:pt>
                <c:pt idx="30">
                  <c:v>28273.65</c:v>
                </c:pt>
                <c:pt idx="31">
                  <c:v>27474.5</c:v>
                </c:pt>
                <c:pt idx="32">
                  <c:v>30106.21</c:v>
                </c:pt>
                <c:pt idx="33">
                  <c:v>32097.7</c:v>
                </c:pt>
                <c:pt idx="34">
                  <c:v>30435.62</c:v>
                </c:pt>
                <c:pt idx="35">
                  <c:v>35688.910000000003</c:v>
                </c:pt>
                <c:pt idx="36">
                  <c:v>38444.089999999997</c:v>
                </c:pt>
                <c:pt idx="37">
                  <c:v>31978.03</c:v>
                </c:pt>
                <c:pt idx="38">
                  <c:v>39744.629999999997</c:v>
                </c:pt>
                <c:pt idx="39">
                  <c:v>39833.019999999997</c:v>
                </c:pt>
                <c:pt idx="40">
                  <c:v>35130.03</c:v>
                </c:pt>
                <c:pt idx="41">
                  <c:v>36193.06</c:v>
                </c:pt>
                <c:pt idx="42">
                  <c:v>38250.870000000003</c:v>
                </c:pt>
                <c:pt idx="43">
                  <c:v>39011.58</c:v>
                </c:pt>
                <c:pt idx="44">
                  <c:v>40442.199999999997</c:v>
                </c:pt>
                <c:pt idx="45">
                  <c:v>39606.120000000003</c:v>
                </c:pt>
                <c:pt idx="46">
                  <c:v>43544.88</c:v>
                </c:pt>
                <c:pt idx="47">
                  <c:v>43884.29</c:v>
                </c:pt>
                <c:pt idx="48">
                  <c:v>45068.32</c:v>
                </c:pt>
                <c:pt idx="49">
                  <c:v>44975.92</c:v>
                </c:pt>
                <c:pt idx="50">
                  <c:v>45887.56</c:v>
                </c:pt>
                <c:pt idx="51">
                  <c:v>47829.1</c:v>
                </c:pt>
                <c:pt idx="52">
                  <c:v>43558.67</c:v>
                </c:pt>
                <c:pt idx="53">
                  <c:v>46495.33</c:v>
                </c:pt>
                <c:pt idx="54">
                  <c:v>38770.43</c:v>
                </c:pt>
                <c:pt idx="55">
                  <c:v>44984.13</c:v>
                </c:pt>
                <c:pt idx="56">
                  <c:v>44261.91</c:v>
                </c:pt>
                <c:pt idx="57">
                  <c:v>53390.97</c:v>
                </c:pt>
                <c:pt idx="58">
                  <c:v>37862.129999999997</c:v>
                </c:pt>
                <c:pt idx="59">
                  <c:v>41758.379999999997</c:v>
                </c:pt>
                <c:pt idx="60">
                  <c:v>38603.86</c:v>
                </c:pt>
                <c:pt idx="61">
                  <c:v>36973.760000000002</c:v>
                </c:pt>
                <c:pt idx="62">
                  <c:v>34627.440000000002</c:v>
                </c:pt>
                <c:pt idx="63">
                  <c:v>39926.1</c:v>
                </c:pt>
                <c:pt idx="64">
                  <c:v>34775.019999999997</c:v>
                </c:pt>
                <c:pt idx="65">
                  <c:v>29550.05</c:v>
                </c:pt>
                <c:pt idx="66">
                  <c:v>29245.1</c:v>
                </c:pt>
                <c:pt idx="67">
                  <c:v>18326.150000000001</c:v>
                </c:pt>
                <c:pt idx="68">
                  <c:v>30636.37</c:v>
                </c:pt>
                <c:pt idx="69">
                  <c:v>18310.12</c:v>
                </c:pt>
                <c:pt idx="70">
                  <c:v>20408.09</c:v>
                </c:pt>
                <c:pt idx="71">
                  <c:v>20034.46</c:v>
                </c:pt>
                <c:pt idx="72">
                  <c:v>19670.96</c:v>
                </c:pt>
                <c:pt idx="73">
                  <c:v>27363.32</c:v>
                </c:pt>
                <c:pt idx="74">
                  <c:v>21413.37</c:v>
                </c:pt>
                <c:pt idx="75">
                  <c:v>12598.6</c:v>
                </c:pt>
                <c:pt idx="76">
                  <c:v>9310.3310000000001</c:v>
                </c:pt>
                <c:pt idx="77">
                  <c:v>21983.919999999998</c:v>
                </c:pt>
                <c:pt idx="78">
                  <c:v>7314.4549999999999</c:v>
                </c:pt>
                <c:pt idx="79">
                  <c:v>12552.46</c:v>
                </c:pt>
                <c:pt idx="80">
                  <c:v>9964.3719999999994</c:v>
                </c:pt>
                <c:pt idx="81">
                  <c:v>24734.76</c:v>
                </c:pt>
                <c:pt idx="82">
                  <c:v>5482.4049999999997</c:v>
                </c:pt>
                <c:pt idx="83">
                  <c:v>9145.3379999999997</c:v>
                </c:pt>
                <c:pt idx="84">
                  <c:v>5774.2560000000003</c:v>
                </c:pt>
                <c:pt idx="85">
                  <c:v>9614.8979999999992</c:v>
                </c:pt>
                <c:pt idx="86">
                  <c:v>10618.57</c:v>
                </c:pt>
                <c:pt idx="87">
                  <c:v>5456.9790000000003</c:v>
                </c:pt>
                <c:pt idx="88">
                  <c:v>1857.259</c:v>
                </c:pt>
                <c:pt idx="89">
                  <c:v>2113.91</c:v>
                </c:pt>
                <c:pt idx="90">
                  <c:v>2356.6329999999998</c:v>
                </c:pt>
              </c:numCache>
            </c:numRef>
          </c:yVal>
          <c:smooth val="0"/>
        </c:ser>
        <c:ser>
          <c:idx val="4"/>
          <c:order val="1"/>
          <c:tx>
            <c:strRef>
              <c:f>'more age based reg fits'!$G$36</c:f>
              <c:strCache>
                <c:ptCount val="1"/>
                <c:pt idx="0">
                  <c:v>sd_predicted_incwage</c:v>
                </c:pt>
              </c:strCache>
            </c:strRef>
          </c:tx>
          <c:spPr>
            <a:ln w="12700">
              <a:solidFill>
                <a:srgbClr val="800080"/>
              </a:solidFill>
              <a:prstDash val="solid"/>
            </a:ln>
          </c:spPr>
          <c:marker>
            <c:symbol val="star"/>
            <c:size val="5"/>
            <c:spPr>
              <a:noFill/>
              <a:ln>
                <a:solidFill>
                  <a:srgbClr val="800080"/>
                </a:solidFill>
                <a:prstDash val="solid"/>
              </a:ln>
            </c:spPr>
          </c:marker>
          <c:xVal>
            <c:numRef>
              <c:f>'more age based reg fits'!$B$37:$B$127</c:f>
              <c:numCache>
                <c:formatCode>General</c:formatCode>
                <c:ptCount val="9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pt idx="71">
                  <c:v>71</c:v>
                </c:pt>
                <c:pt idx="72">
                  <c:v>72</c:v>
                </c:pt>
                <c:pt idx="73">
                  <c:v>73</c:v>
                </c:pt>
                <c:pt idx="74">
                  <c:v>74</c:v>
                </c:pt>
                <c:pt idx="75">
                  <c:v>75</c:v>
                </c:pt>
                <c:pt idx="76">
                  <c:v>76</c:v>
                </c:pt>
                <c:pt idx="77">
                  <c:v>77</c:v>
                </c:pt>
                <c:pt idx="78">
                  <c:v>78</c:v>
                </c:pt>
                <c:pt idx="79">
                  <c:v>79</c:v>
                </c:pt>
                <c:pt idx="80">
                  <c:v>80</c:v>
                </c:pt>
                <c:pt idx="81">
                  <c:v>81</c:v>
                </c:pt>
                <c:pt idx="82">
                  <c:v>82</c:v>
                </c:pt>
                <c:pt idx="83">
                  <c:v>83</c:v>
                </c:pt>
                <c:pt idx="84">
                  <c:v>84</c:v>
                </c:pt>
                <c:pt idx="85">
                  <c:v>85</c:v>
                </c:pt>
                <c:pt idx="86">
                  <c:v>86</c:v>
                </c:pt>
                <c:pt idx="87">
                  <c:v>87</c:v>
                </c:pt>
                <c:pt idx="88">
                  <c:v>88</c:v>
                </c:pt>
                <c:pt idx="89">
                  <c:v>89</c:v>
                </c:pt>
                <c:pt idx="90">
                  <c:v>90</c:v>
                </c:pt>
              </c:numCache>
            </c:numRef>
          </c:xVal>
          <c:yVal>
            <c:numRef>
              <c:f>'more age based reg fits'!$G$37:$G$127</c:f>
              <c:numCache>
                <c:formatCode>General</c:formatCode>
                <c:ptCount val="9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numCache>
            </c:numRef>
          </c:yVal>
          <c:smooth val="0"/>
        </c:ser>
        <c:dLbls>
          <c:showLegendKey val="0"/>
          <c:showVal val="0"/>
          <c:showCatName val="0"/>
          <c:showSerName val="0"/>
          <c:showPercent val="0"/>
          <c:showBubbleSize val="0"/>
        </c:dLbls>
        <c:axId val="435236344"/>
        <c:axId val="132660584"/>
      </c:scatterChart>
      <c:valAx>
        <c:axId val="435236344"/>
        <c:scaling>
          <c:orientation val="minMax"/>
        </c:scaling>
        <c:delete val="0"/>
        <c:axPos val="b"/>
        <c:title>
          <c:tx>
            <c:rich>
              <a:bodyPr/>
              <a:lstStyle/>
              <a:p>
                <a:pPr>
                  <a:defRPr sz="800" b="1" i="0" u="none" strike="noStrike" baseline="0">
                    <a:solidFill>
                      <a:srgbClr val="000000"/>
                    </a:solidFill>
                    <a:latin typeface="Arial"/>
                    <a:ea typeface="Arial"/>
                    <a:cs typeface="Arial"/>
                  </a:defRPr>
                </a:pPr>
                <a:r>
                  <a:rPr lang="en-US"/>
                  <a:t>age</a:t>
                </a:r>
              </a:p>
            </c:rich>
          </c:tx>
          <c:layout>
            <c:manualLayout>
              <c:xMode val="edge"/>
              <c:yMode val="edge"/>
              <c:x val="0.4051994188799794"/>
              <c:y val="0.9057602616426873"/>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132660584"/>
        <c:crosses val="autoZero"/>
        <c:crossBetween val="midCat"/>
        <c:majorUnit val="5"/>
      </c:valAx>
      <c:valAx>
        <c:axId val="132660584"/>
        <c:scaling>
          <c:orientation val="minMax"/>
        </c:scaling>
        <c:delete val="0"/>
        <c:axPos val="l"/>
        <c:majorGridlines>
          <c:spPr>
            <a:ln w="3175">
              <a:solidFill>
                <a:srgbClr val="000000"/>
              </a:solidFill>
              <a:prstDash val="solid"/>
            </a:ln>
          </c:spPr>
        </c:majorGridlines>
        <c:title>
          <c:tx>
            <c:rich>
              <a:bodyPr/>
              <a:lstStyle/>
              <a:p>
                <a:pPr>
                  <a:defRPr sz="800" b="1" i="0" u="none" strike="noStrike" baseline="0">
                    <a:solidFill>
                      <a:srgbClr val="000000"/>
                    </a:solidFill>
                    <a:latin typeface="Arial"/>
                    <a:ea typeface="Arial"/>
                    <a:cs typeface="Arial"/>
                  </a:defRPr>
                </a:pPr>
                <a:r>
                  <a:rPr lang="en-US"/>
                  <a:t>$ US </a:t>
                </a:r>
              </a:p>
            </c:rich>
          </c:tx>
          <c:layout>
            <c:manualLayout>
              <c:xMode val="edge"/>
              <c:yMode val="edge"/>
              <c:x val="2.4464831804281346E-2"/>
              <c:y val="0.46596913605694573"/>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435236344"/>
        <c:crosses val="autoZero"/>
        <c:crossBetween val="midCat"/>
      </c:valAx>
      <c:spPr>
        <a:solidFill>
          <a:srgbClr val="C0C0C0"/>
        </a:solidFill>
        <a:ln w="12700">
          <a:solidFill>
            <a:srgbClr val="808080"/>
          </a:solidFill>
          <a:prstDash val="solid"/>
        </a:ln>
      </c:spPr>
    </c:plotArea>
    <c:legend>
      <c:legendPos val="r"/>
      <c:layout>
        <c:manualLayout>
          <c:xMode val="edge"/>
          <c:yMode val="edge"/>
          <c:x val="0.76146901362100383"/>
          <c:y val="0.44764452872710281"/>
          <c:w val="0.22782906723815488"/>
          <c:h val="0.2582897033158813"/>
        </c:manualLayout>
      </c:layout>
      <c:overlay val="0"/>
      <c:spPr>
        <a:solidFill>
          <a:srgbClr val="FFFFFF"/>
        </a:solidFill>
        <a:ln w="3175">
          <a:solidFill>
            <a:srgbClr val="000000"/>
          </a:solidFill>
          <a:prstDash val="solid"/>
        </a:ln>
      </c:spPr>
      <c:txPr>
        <a:bodyPr/>
        <a:lstStyle/>
        <a:p>
          <a:pPr>
            <a:defRPr sz="845" b="0"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userShapes r:id="rId1"/>
</c:chartSpace>
</file>

<file path=xl/charts/chart1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Arial"/>
                <a:ea typeface="Arial"/>
                <a:cs typeface="Arial"/>
              </a:defRPr>
            </a:pPr>
            <a:r>
              <a:rPr lang="en-US"/>
              <a:t>Comparing predicted and actual values of incwage regardless of gender and veteran status</a:t>
            </a:r>
          </a:p>
        </c:rich>
      </c:tx>
      <c:layout>
        <c:manualLayout>
          <c:xMode val="edge"/>
          <c:yMode val="edge"/>
          <c:x val="0.125"/>
          <c:y val="3.2608695652173912E-2"/>
        </c:manualLayout>
      </c:layout>
      <c:overlay val="0"/>
      <c:spPr>
        <a:noFill/>
        <a:ln w="25400">
          <a:noFill/>
        </a:ln>
      </c:spPr>
    </c:title>
    <c:autoTitleDeleted val="0"/>
    <c:plotArea>
      <c:layout>
        <c:manualLayout>
          <c:layoutTarget val="inner"/>
          <c:xMode val="edge"/>
          <c:yMode val="edge"/>
          <c:x val="0.14802631578947367"/>
          <c:y val="0.1875"/>
          <c:w val="0.63815789473684215"/>
          <c:h val="0.67934782608695654"/>
        </c:manualLayout>
      </c:layout>
      <c:scatterChart>
        <c:scatterStyle val="lineMarker"/>
        <c:varyColors val="0"/>
        <c:ser>
          <c:idx val="1"/>
          <c:order val="0"/>
          <c:tx>
            <c:strRef>
              <c:f>'more age based reg fits'!$D$36</c:f>
              <c:strCache>
                <c:ptCount val="1"/>
                <c:pt idx="0">
                  <c:v>actual mean incwage</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xVal>
            <c:numRef>
              <c:f>'more age based reg fits'!$B$134:$B$224</c:f>
              <c:numCache>
                <c:formatCode>General</c:formatCode>
                <c:ptCount val="9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pt idx="71">
                  <c:v>71</c:v>
                </c:pt>
                <c:pt idx="72">
                  <c:v>72</c:v>
                </c:pt>
                <c:pt idx="73">
                  <c:v>73</c:v>
                </c:pt>
                <c:pt idx="74">
                  <c:v>74</c:v>
                </c:pt>
                <c:pt idx="75">
                  <c:v>75</c:v>
                </c:pt>
                <c:pt idx="76">
                  <c:v>76</c:v>
                </c:pt>
                <c:pt idx="77">
                  <c:v>77</c:v>
                </c:pt>
                <c:pt idx="78">
                  <c:v>78</c:v>
                </c:pt>
                <c:pt idx="79">
                  <c:v>79</c:v>
                </c:pt>
                <c:pt idx="80">
                  <c:v>80</c:v>
                </c:pt>
                <c:pt idx="81">
                  <c:v>81</c:v>
                </c:pt>
                <c:pt idx="82">
                  <c:v>82</c:v>
                </c:pt>
                <c:pt idx="83">
                  <c:v>83</c:v>
                </c:pt>
                <c:pt idx="84">
                  <c:v>84</c:v>
                </c:pt>
                <c:pt idx="85">
                  <c:v>85</c:v>
                </c:pt>
                <c:pt idx="86">
                  <c:v>86</c:v>
                </c:pt>
                <c:pt idx="87">
                  <c:v>87</c:v>
                </c:pt>
                <c:pt idx="88">
                  <c:v>88</c:v>
                </c:pt>
                <c:pt idx="89">
                  <c:v>89</c:v>
                </c:pt>
                <c:pt idx="90">
                  <c:v>90</c:v>
                </c:pt>
              </c:numCache>
            </c:numRef>
          </c:xVal>
          <c:yVal>
            <c:numRef>
              <c:f>'more age based reg fits'!$D$134:$D$224</c:f>
              <c:numCache>
                <c:formatCode>General</c:formatCode>
                <c:ptCount val="91"/>
                <c:pt idx="15">
                  <c:v>301.14956009999997</c:v>
                </c:pt>
                <c:pt idx="16">
                  <c:v>947.892112</c:v>
                </c:pt>
                <c:pt idx="17">
                  <c:v>1704.1606609999999</c:v>
                </c:pt>
                <c:pt idx="18">
                  <c:v>3383.3053599999998</c:v>
                </c:pt>
                <c:pt idx="19">
                  <c:v>6270.0153339999997</c:v>
                </c:pt>
                <c:pt idx="20">
                  <c:v>7736.0627180000001</c:v>
                </c:pt>
                <c:pt idx="21">
                  <c:v>9263.8612919999996</c:v>
                </c:pt>
                <c:pt idx="22">
                  <c:v>11073.921249999999</c:v>
                </c:pt>
                <c:pt idx="23">
                  <c:v>13418.60419</c:v>
                </c:pt>
                <c:pt idx="24">
                  <c:v>14737.13839</c:v>
                </c:pt>
                <c:pt idx="25">
                  <c:v>18221.372749999999</c:v>
                </c:pt>
                <c:pt idx="26">
                  <c:v>20553.0128</c:v>
                </c:pt>
                <c:pt idx="27">
                  <c:v>21500.279839999999</c:v>
                </c:pt>
                <c:pt idx="28">
                  <c:v>22671.278180000001</c:v>
                </c:pt>
                <c:pt idx="29">
                  <c:v>23158.220549999998</c:v>
                </c:pt>
                <c:pt idx="30">
                  <c:v>24174.041430000001</c:v>
                </c:pt>
                <c:pt idx="31">
                  <c:v>25025.965339999999</c:v>
                </c:pt>
                <c:pt idx="32">
                  <c:v>26078.102650000001</c:v>
                </c:pt>
                <c:pt idx="33">
                  <c:v>26856.815070000001</c:v>
                </c:pt>
                <c:pt idx="34">
                  <c:v>25009.422920000001</c:v>
                </c:pt>
                <c:pt idx="35">
                  <c:v>27413.70103</c:v>
                </c:pt>
                <c:pt idx="36">
                  <c:v>27321.899669999999</c:v>
                </c:pt>
                <c:pt idx="37">
                  <c:v>27510.017629999998</c:v>
                </c:pt>
                <c:pt idx="38">
                  <c:v>30059.796999999999</c:v>
                </c:pt>
                <c:pt idx="39">
                  <c:v>28745.90754</c:v>
                </c:pt>
                <c:pt idx="40">
                  <c:v>28047.730589999999</c:v>
                </c:pt>
                <c:pt idx="41">
                  <c:v>29156.023639999999</c:v>
                </c:pt>
                <c:pt idx="42">
                  <c:v>30646.282169999999</c:v>
                </c:pt>
                <c:pt idx="43">
                  <c:v>30681.510279999999</c:v>
                </c:pt>
                <c:pt idx="44">
                  <c:v>28716.525539999999</c:v>
                </c:pt>
                <c:pt idx="45">
                  <c:v>30138.4254</c:v>
                </c:pt>
                <c:pt idx="46">
                  <c:v>30671.24394</c:v>
                </c:pt>
                <c:pt idx="47">
                  <c:v>30272.507409999998</c:v>
                </c:pt>
                <c:pt idx="48">
                  <c:v>31997.874110000001</c:v>
                </c:pt>
                <c:pt idx="49">
                  <c:v>30773.3056</c:v>
                </c:pt>
                <c:pt idx="50">
                  <c:v>31545.839680000001</c:v>
                </c:pt>
                <c:pt idx="51">
                  <c:v>30835.930079999998</c:v>
                </c:pt>
                <c:pt idx="52">
                  <c:v>30054.248769999998</c:v>
                </c:pt>
                <c:pt idx="53">
                  <c:v>30051.025369999999</c:v>
                </c:pt>
                <c:pt idx="54">
                  <c:v>27553.48962</c:v>
                </c:pt>
                <c:pt idx="55">
                  <c:v>27803.071049999999</c:v>
                </c:pt>
                <c:pt idx="56">
                  <c:v>27182.857250000001</c:v>
                </c:pt>
                <c:pt idx="57">
                  <c:v>26703.506130000002</c:v>
                </c:pt>
                <c:pt idx="58">
                  <c:v>22389.58511</c:v>
                </c:pt>
                <c:pt idx="59">
                  <c:v>22661.01771</c:v>
                </c:pt>
                <c:pt idx="60">
                  <c:v>19923.367419999999</c:v>
                </c:pt>
                <c:pt idx="61">
                  <c:v>19810.62702</c:v>
                </c:pt>
                <c:pt idx="62">
                  <c:v>16147.73812</c:v>
                </c:pt>
                <c:pt idx="63">
                  <c:v>13431.997869999999</c:v>
                </c:pt>
                <c:pt idx="64">
                  <c:v>11862.777309999999</c:v>
                </c:pt>
                <c:pt idx="65">
                  <c:v>8549.2712030000002</c:v>
                </c:pt>
                <c:pt idx="66">
                  <c:v>7075.199079</c:v>
                </c:pt>
                <c:pt idx="67">
                  <c:v>5200.9838010000003</c:v>
                </c:pt>
                <c:pt idx="68">
                  <c:v>5566.8876650000002</c:v>
                </c:pt>
                <c:pt idx="69">
                  <c:v>3928.9612830000001</c:v>
                </c:pt>
                <c:pt idx="70">
                  <c:v>3307.1314349999998</c:v>
                </c:pt>
                <c:pt idx="71">
                  <c:v>3289.938983</c:v>
                </c:pt>
                <c:pt idx="72">
                  <c:v>2669.7207790000002</c:v>
                </c:pt>
                <c:pt idx="73">
                  <c:v>3037.281054</c:v>
                </c:pt>
                <c:pt idx="74">
                  <c:v>2718.0933660000001</c:v>
                </c:pt>
                <c:pt idx="75">
                  <c:v>1714.4824120000001</c:v>
                </c:pt>
                <c:pt idx="76">
                  <c:v>1368.125</c:v>
                </c:pt>
                <c:pt idx="77">
                  <c:v>1845.198142</c:v>
                </c:pt>
                <c:pt idx="78">
                  <c:v>915.76710330000003</c:v>
                </c:pt>
                <c:pt idx="79">
                  <c:v>1301.210963</c:v>
                </c:pt>
                <c:pt idx="80">
                  <c:v>914.92996110000001</c:v>
                </c:pt>
                <c:pt idx="81">
                  <c:v>1867.617647</c:v>
                </c:pt>
                <c:pt idx="82">
                  <c:v>572.08941179999999</c:v>
                </c:pt>
                <c:pt idx="83">
                  <c:v>899.06791569999996</c:v>
                </c:pt>
                <c:pt idx="84">
                  <c:v>593.97538459999998</c:v>
                </c:pt>
                <c:pt idx="85">
                  <c:v>446.49673200000001</c:v>
                </c:pt>
                <c:pt idx="86">
                  <c:v>533.06451609999999</c:v>
                </c:pt>
                <c:pt idx="87">
                  <c:v>293.7799043</c:v>
                </c:pt>
                <c:pt idx="88">
                  <c:v>120.9302326</c:v>
                </c:pt>
                <c:pt idx="89">
                  <c:v>141.93548390000001</c:v>
                </c:pt>
                <c:pt idx="90">
                  <c:v>232.76442309999999</c:v>
                </c:pt>
              </c:numCache>
            </c:numRef>
          </c:yVal>
          <c:smooth val="0"/>
        </c:ser>
        <c:ser>
          <c:idx val="3"/>
          <c:order val="1"/>
          <c:tx>
            <c:v>mean predicted incwage</c:v>
          </c:tx>
          <c:spPr>
            <a:ln w="12700">
              <a:solidFill>
                <a:srgbClr val="00FFFF"/>
              </a:solidFill>
              <a:prstDash val="solid"/>
            </a:ln>
          </c:spPr>
          <c:marker>
            <c:symbol val="x"/>
            <c:size val="5"/>
            <c:spPr>
              <a:noFill/>
              <a:ln>
                <a:solidFill>
                  <a:srgbClr val="00FFFF"/>
                </a:solidFill>
                <a:prstDash val="solid"/>
              </a:ln>
            </c:spPr>
          </c:marker>
          <c:xVal>
            <c:numRef>
              <c:f>'more age based reg fits'!$B$134:$B$224</c:f>
              <c:numCache>
                <c:formatCode>General</c:formatCode>
                <c:ptCount val="9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pt idx="71">
                  <c:v>71</c:v>
                </c:pt>
                <c:pt idx="72">
                  <c:v>72</c:v>
                </c:pt>
                <c:pt idx="73">
                  <c:v>73</c:v>
                </c:pt>
                <c:pt idx="74">
                  <c:v>74</c:v>
                </c:pt>
                <c:pt idx="75">
                  <c:v>75</c:v>
                </c:pt>
                <c:pt idx="76">
                  <c:v>76</c:v>
                </c:pt>
                <c:pt idx="77">
                  <c:v>77</c:v>
                </c:pt>
                <c:pt idx="78">
                  <c:v>78</c:v>
                </c:pt>
                <c:pt idx="79">
                  <c:v>79</c:v>
                </c:pt>
                <c:pt idx="80">
                  <c:v>80</c:v>
                </c:pt>
                <c:pt idx="81">
                  <c:v>81</c:v>
                </c:pt>
                <c:pt idx="82">
                  <c:v>82</c:v>
                </c:pt>
                <c:pt idx="83">
                  <c:v>83</c:v>
                </c:pt>
                <c:pt idx="84">
                  <c:v>84</c:v>
                </c:pt>
                <c:pt idx="85">
                  <c:v>85</c:v>
                </c:pt>
                <c:pt idx="86">
                  <c:v>86</c:v>
                </c:pt>
                <c:pt idx="87">
                  <c:v>87</c:v>
                </c:pt>
                <c:pt idx="88">
                  <c:v>88</c:v>
                </c:pt>
                <c:pt idx="89">
                  <c:v>89</c:v>
                </c:pt>
                <c:pt idx="90">
                  <c:v>90</c:v>
                </c:pt>
              </c:numCache>
            </c:numRef>
          </c:xVal>
          <c:yVal>
            <c:numRef>
              <c:f>'more age based reg fits'!$F$134:$F$224</c:f>
              <c:numCache>
                <c:formatCode>General</c:formatCode>
                <c:ptCount val="91"/>
                <c:pt idx="0">
                  <c:v>-36991.58</c:v>
                </c:pt>
                <c:pt idx="1">
                  <c:v>-33895.71</c:v>
                </c:pt>
                <c:pt idx="2">
                  <c:v>-31101.5</c:v>
                </c:pt>
                <c:pt idx="3">
                  <c:v>-27796.080000000002</c:v>
                </c:pt>
                <c:pt idx="4">
                  <c:v>-25558.73</c:v>
                </c:pt>
                <c:pt idx="5">
                  <c:v>-22429.97</c:v>
                </c:pt>
                <c:pt idx="6">
                  <c:v>-19635.38</c:v>
                </c:pt>
                <c:pt idx="7">
                  <c:v>-16916.66</c:v>
                </c:pt>
                <c:pt idx="8">
                  <c:v>-14161.71</c:v>
                </c:pt>
                <c:pt idx="9">
                  <c:v>-11774.01</c:v>
                </c:pt>
                <c:pt idx="10">
                  <c:v>-9182.5920000000006</c:v>
                </c:pt>
                <c:pt idx="11">
                  <c:v>-7054.3180000000002</c:v>
                </c:pt>
                <c:pt idx="12">
                  <c:v>-4478.9179999999997</c:v>
                </c:pt>
                <c:pt idx="13">
                  <c:v>-2055.3989999999999</c:v>
                </c:pt>
                <c:pt idx="14">
                  <c:v>-206.37370000000001</c:v>
                </c:pt>
                <c:pt idx="15">
                  <c:v>2126.8240000000001</c:v>
                </c:pt>
                <c:pt idx="16">
                  <c:v>4405.8649999999998</c:v>
                </c:pt>
                <c:pt idx="17">
                  <c:v>6127.4</c:v>
                </c:pt>
                <c:pt idx="18">
                  <c:v>7913.152</c:v>
                </c:pt>
                <c:pt idx="19">
                  <c:v>10003.24</c:v>
                </c:pt>
                <c:pt idx="20">
                  <c:v>11358.91</c:v>
                </c:pt>
                <c:pt idx="21">
                  <c:v>13204.74</c:v>
                </c:pt>
                <c:pt idx="22">
                  <c:v>14654.64</c:v>
                </c:pt>
                <c:pt idx="23">
                  <c:v>16174.79</c:v>
                </c:pt>
                <c:pt idx="24">
                  <c:v>17299.490000000002</c:v>
                </c:pt>
                <c:pt idx="25">
                  <c:v>18804.349999999999</c:v>
                </c:pt>
                <c:pt idx="26">
                  <c:v>20231.32</c:v>
                </c:pt>
                <c:pt idx="27">
                  <c:v>21624.720000000001</c:v>
                </c:pt>
                <c:pt idx="28">
                  <c:v>22852.97</c:v>
                </c:pt>
                <c:pt idx="29">
                  <c:v>23311.37</c:v>
                </c:pt>
                <c:pt idx="30">
                  <c:v>25069.14</c:v>
                </c:pt>
                <c:pt idx="31">
                  <c:v>25945.32</c:v>
                </c:pt>
                <c:pt idx="32">
                  <c:v>26597.29</c:v>
                </c:pt>
                <c:pt idx="33">
                  <c:v>27371.93</c:v>
                </c:pt>
                <c:pt idx="34">
                  <c:v>27836.06</c:v>
                </c:pt>
                <c:pt idx="35">
                  <c:v>28969.88</c:v>
                </c:pt>
                <c:pt idx="36">
                  <c:v>29267.11</c:v>
                </c:pt>
                <c:pt idx="37">
                  <c:v>29857.21</c:v>
                </c:pt>
                <c:pt idx="38">
                  <c:v>30395.35</c:v>
                </c:pt>
                <c:pt idx="39">
                  <c:v>30564.29</c:v>
                </c:pt>
                <c:pt idx="40">
                  <c:v>30666.38</c:v>
                </c:pt>
                <c:pt idx="41">
                  <c:v>30937.74</c:v>
                </c:pt>
                <c:pt idx="42">
                  <c:v>31239.200000000001</c:v>
                </c:pt>
                <c:pt idx="43">
                  <c:v>31795.77</c:v>
                </c:pt>
                <c:pt idx="44">
                  <c:v>31491.040000000001</c:v>
                </c:pt>
                <c:pt idx="45">
                  <c:v>31558.080000000002</c:v>
                </c:pt>
                <c:pt idx="46">
                  <c:v>31127.77</c:v>
                </c:pt>
                <c:pt idx="47">
                  <c:v>31267.8</c:v>
                </c:pt>
                <c:pt idx="48">
                  <c:v>30951.13</c:v>
                </c:pt>
                <c:pt idx="49">
                  <c:v>30453.38</c:v>
                </c:pt>
                <c:pt idx="50">
                  <c:v>30434.47</c:v>
                </c:pt>
                <c:pt idx="51">
                  <c:v>29973.51</c:v>
                </c:pt>
                <c:pt idx="52">
                  <c:v>29411.45</c:v>
                </c:pt>
                <c:pt idx="53">
                  <c:v>28631.34</c:v>
                </c:pt>
                <c:pt idx="54">
                  <c:v>28036.38</c:v>
                </c:pt>
                <c:pt idx="55">
                  <c:v>27382.04</c:v>
                </c:pt>
                <c:pt idx="56">
                  <c:v>25740.78</c:v>
                </c:pt>
                <c:pt idx="57">
                  <c:v>25402.3</c:v>
                </c:pt>
                <c:pt idx="58">
                  <c:v>23326.83</c:v>
                </c:pt>
                <c:pt idx="59">
                  <c:v>22309.86</c:v>
                </c:pt>
                <c:pt idx="60">
                  <c:v>21329.15</c:v>
                </c:pt>
                <c:pt idx="61">
                  <c:v>20182.830000000002</c:v>
                </c:pt>
                <c:pt idx="62">
                  <c:v>19031.72</c:v>
                </c:pt>
                <c:pt idx="63">
                  <c:v>17461.939999999999</c:v>
                </c:pt>
                <c:pt idx="64">
                  <c:v>15501.34</c:v>
                </c:pt>
                <c:pt idx="65">
                  <c:v>13940.55</c:v>
                </c:pt>
                <c:pt idx="66">
                  <c:v>12644.68</c:v>
                </c:pt>
                <c:pt idx="67">
                  <c:v>10798.48</c:v>
                </c:pt>
                <c:pt idx="68">
                  <c:v>8512.6280000000006</c:v>
                </c:pt>
                <c:pt idx="69">
                  <c:v>7204.2280000000001</c:v>
                </c:pt>
                <c:pt idx="70">
                  <c:v>4661.2489999999998</c:v>
                </c:pt>
                <c:pt idx="71">
                  <c:v>2871.42</c:v>
                </c:pt>
                <c:pt idx="72">
                  <c:v>403.84480000000002</c:v>
                </c:pt>
                <c:pt idx="73">
                  <c:v>-1663.5219999999999</c:v>
                </c:pt>
                <c:pt idx="74">
                  <c:v>-3436.1709999999998</c:v>
                </c:pt>
                <c:pt idx="75">
                  <c:v>-5845.3459999999995</c:v>
                </c:pt>
                <c:pt idx="76">
                  <c:v>-9027.1929999999993</c:v>
                </c:pt>
                <c:pt idx="77">
                  <c:v>-10940.13</c:v>
                </c:pt>
                <c:pt idx="78">
                  <c:v>-13735.05</c:v>
                </c:pt>
                <c:pt idx="79">
                  <c:v>-16044.67</c:v>
                </c:pt>
                <c:pt idx="80">
                  <c:v>-18785.009999999998</c:v>
                </c:pt>
                <c:pt idx="81">
                  <c:v>-21439.35</c:v>
                </c:pt>
                <c:pt idx="82">
                  <c:v>-24371.38</c:v>
                </c:pt>
                <c:pt idx="83">
                  <c:v>-27801.09</c:v>
                </c:pt>
                <c:pt idx="84">
                  <c:v>-30885.72</c:v>
                </c:pt>
                <c:pt idx="85">
                  <c:v>-33949.86</c:v>
                </c:pt>
                <c:pt idx="86">
                  <c:v>-37701.730000000003</c:v>
                </c:pt>
                <c:pt idx="87">
                  <c:v>-40031.870000000003</c:v>
                </c:pt>
                <c:pt idx="88">
                  <c:v>-44344.4</c:v>
                </c:pt>
                <c:pt idx="89">
                  <c:v>-46989.83</c:v>
                </c:pt>
                <c:pt idx="90">
                  <c:v>-51201.33</c:v>
                </c:pt>
              </c:numCache>
            </c:numRef>
          </c:yVal>
          <c:smooth val="0"/>
        </c:ser>
        <c:dLbls>
          <c:showLegendKey val="0"/>
          <c:showVal val="0"/>
          <c:showCatName val="0"/>
          <c:showSerName val="0"/>
          <c:showPercent val="0"/>
          <c:showBubbleSize val="0"/>
        </c:dLbls>
        <c:axId val="132656272"/>
        <c:axId val="132658624"/>
      </c:scatterChart>
      <c:valAx>
        <c:axId val="132656272"/>
        <c:scaling>
          <c:orientation val="minMax"/>
        </c:scaling>
        <c:delete val="0"/>
        <c:axPos val="b"/>
        <c:title>
          <c:tx>
            <c:rich>
              <a:bodyPr/>
              <a:lstStyle/>
              <a:p>
                <a:pPr>
                  <a:defRPr sz="1000" b="1" i="0" u="none" strike="noStrike" baseline="0">
                    <a:solidFill>
                      <a:srgbClr val="000000"/>
                    </a:solidFill>
                    <a:latin typeface="Arial"/>
                    <a:ea typeface="Arial"/>
                    <a:cs typeface="Arial"/>
                  </a:defRPr>
                </a:pPr>
                <a:r>
                  <a:rPr lang="en-US"/>
                  <a:t>age</a:t>
                </a:r>
              </a:p>
            </c:rich>
          </c:tx>
          <c:layout>
            <c:manualLayout>
              <c:xMode val="edge"/>
              <c:yMode val="edge"/>
              <c:x val="0.44407894736842107"/>
              <c:y val="0.89673913043478259"/>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132658624"/>
        <c:crosses val="autoZero"/>
        <c:crossBetween val="midCat"/>
        <c:majorUnit val="5"/>
        <c:minorUnit val="1"/>
      </c:valAx>
      <c:valAx>
        <c:axId val="132658624"/>
        <c:scaling>
          <c:orientation val="minMax"/>
          <c:max val="50000"/>
        </c:scaling>
        <c:delete val="0"/>
        <c:axPos val="l"/>
        <c:majorGridlines>
          <c:spPr>
            <a:ln w="3175">
              <a:solidFill>
                <a:srgbClr val="000000"/>
              </a:solidFill>
              <a:prstDash val="solid"/>
            </a:ln>
          </c:spPr>
        </c:majorGridlines>
        <c:title>
          <c:tx>
            <c:rich>
              <a:bodyPr/>
              <a:lstStyle/>
              <a:p>
                <a:pPr>
                  <a:defRPr sz="1000" b="1" i="0" u="none" strike="noStrike" baseline="0">
                    <a:solidFill>
                      <a:srgbClr val="000000"/>
                    </a:solidFill>
                    <a:latin typeface="Arial"/>
                    <a:ea typeface="Arial"/>
                    <a:cs typeface="Arial"/>
                  </a:defRPr>
                </a:pPr>
                <a:r>
                  <a:rPr lang="en-US"/>
                  <a:t>$ US income for 1999</a:t>
                </a:r>
              </a:p>
            </c:rich>
          </c:tx>
          <c:layout>
            <c:manualLayout>
              <c:xMode val="edge"/>
              <c:yMode val="edge"/>
              <c:x val="2.6315789473684209E-2"/>
              <c:y val="0.3423913043478261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132656272"/>
        <c:crosses val="autoZero"/>
        <c:crossBetween val="midCat"/>
        <c:majorUnit val="10000"/>
      </c:valAx>
      <c:spPr>
        <a:noFill/>
        <a:ln w="12700">
          <a:solidFill>
            <a:srgbClr val="808080"/>
          </a:solidFill>
          <a:prstDash val="solid"/>
        </a:ln>
      </c:spPr>
    </c:plotArea>
    <c:legend>
      <c:legendPos val="r"/>
      <c:layout>
        <c:manualLayout>
          <c:xMode val="edge"/>
          <c:yMode val="edge"/>
          <c:x val="0.8125"/>
          <c:y val="0.33967391304347827"/>
          <c:w val="0.17927631578947367"/>
          <c:h val="0.39673913043478259"/>
        </c:manualLayout>
      </c:layout>
      <c:overlay val="0"/>
      <c:spPr>
        <a:solidFill>
          <a:srgbClr val="FFFFFF"/>
        </a:solidFill>
        <a:ln w="3175">
          <a:solidFill>
            <a:srgbClr val="000000"/>
          </a:solidFill>
          <a:prstDash val="solid"/>
        </a:ln>
      </c:spPr>
      <c:txPr>
        <a:bodyPr/>
        <a:lstStyle/>
        <a:p>
          <a:pPr>
            <a:defRPr sz="845" b="0"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userShapes r:id="rId1"/>
</c:chartSpace>
</file>

<file path=xl/charts/chart1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800" b="0" i="0" u="none" strike="noStrike" baseline="0">
                <a:solidFill>
                  <a:srgbClr val="000000"/>
                </a:solidFill>
                <a:latin typeface="Arial"/>
                <a:ea typeface="Arial"/>
                <a:cs typeface="Arial"/>
              </a:defRPr>
            </a:pPr>
            <a:r>
              <a:rPr lang="en-US" sz="950" b="1" i="0" u="none" strike="noStrike" baseline="0">
                <a:solidFill>
                  <a:srgbClr val="000000"/>
                </a:solidFill>
                <a:latin typeface="Arial"/>
                <a:cs typeface="Arial"/>
              </a:rPr>
              <a:t>Standard Deviation of actual and predicted incwage, </a:t>
            </a:r>
          </a:p>
          <a:p>
            <a:pPr>
              <a:defRPr sz="800" b="0" i="0" u="none" strike="noStrike" baseline="0">
                <a:solidFill>
                  <a:srgbClr val="000000"/>
                </a:solidFill>
                <a:latin typeface="Arial"/>
                <a:ea typeface="Arial"/>
                <a:cs typeface="Arial"/>
              </a:defRPr>
            </a:pPr>
            <a:r>
              <a:rPr lang="en-US" sz="950" b="1" i="0" u="none" strike="noStrike" baseline="0">
                <a:solidFill>
                  <a:srgbClr val="000000"/>
                </a:solidFill>
                <a:latin typeface="Arial"/>
                <a:cs typeface="Arial"/>
              </a:rPr>
              <a:t>regardless of gender and veteran status</a:t>
            </a:r>
          </a:p>
        </c:rich>
      </c:tx>
      <c:layout>
        <c:manualLayout>
          <c:xMode val="edge"/>
          <c:yMode val="edge"/>
          <c:x val="0.13149863147840465"/>
          <c:y val="3.1413612565445025E-2"/>
        </c:manualLayout>
      </c:layout>
      <c:overlay val="0"/>
      <c:spPr>
        <a:noFill/>
        <a:ln w="25400">
          <a:noFill/>
        </a:ln>
      </c:spPr>
    </c:title>
    <c:autoTitleDeleted val="0"/>
    <c:plotArea>
      <c:layout>
        <c:manualLayout>
          <c:layoutTarget val="inner"/>
          <c:xMode val="edge"/>
          <c:yMode val="edge"/>
          <c:x val="0.11773717886500572"/>
          <c:y val="0.16492167677529448"/>
          <c:w val="0.61315076266061419"/>
          <c:h val="0.67015792467421242"/>
        </c:manualLayout>
      </c:layout>
      <c:scatterChart>
        <c:scatterStyle val="lineMarker"/>
        <c:varyColors val="0"/>
        <c:ser>
          <c:idx val="2"/>
          <c:order val="0"/>
          <c:tx>
            <c:strRef>
              <c:f>'more age based reg fits'!$E$36</c:f>
              <c:strCache>
                <c:ptCount val="1"/>
                <c:pt idx="0">
                  <c:v>actual SD incwage</c:v>
                </c:pt>
              </c:strCache>
            </c:strRef>
          </c:tx>
          <c:spPr>
            <a:ln w="12700">
              <a:solidFill>
                <a:srgbClr val="FFFF00"/>
              </a:solidFill>
              <a:prstDash val="solid"/>
            </a:ln>
          </c:spPr>
          <c:marker>
            <c:symbol val="triangle"/>
            <c:size val="5"/>
            <c:spPr>
              <a:solidFill>
                <a:srgbClr val="FFFF00"/>
              </a:solidFill>
              <a:ln>
                <a:solidFill>
                  <a:srgbClr val="FFFF00"/>
                </a:solidFill>
                <a:prstDash val="solid"/>
              </a:ln>
            </c:spPr>
          </c:marker>
          <c:xVal>
            <c:numRef>
              <c:f>'more age based reg fits'!$B$134:$B$224</c:f>
              <c:numCache>
                <c:formatCode>General</c:formatCode>
                <c:ptCount val="9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pt idx="71">
                  <c:v>71</c:v>
                </c:pt>
                <c:pt idx="72">
                  <c:v>72</c:v>
                </c:pt>
                <c:pt idx="73">
                  <c:v>73</c:v>
                </c:pt>
                <c:pt idx="74">
                  <c:v>74</c:v>
                </c:pt>
                <c:pt idx="75">
                  <c:v>75</c:v>
                </c:pt>
                <c:pt idx="76">
                  <c:v>76</c:v>
                </c:pt>
                <c:pt idx="77">
                  <c:v>77</c:v>
                </c:pt>
                <c:pt idx="78">
                  <c:v>78</c:v>
                </c:pt>
                <c:pt idx="79">
                  <c:v>79</c:v>
                </c:pt>
                <c:pt idx="80">
                  <c:v>80</c:v>
                </c:pt>
                <c:pt idx="81">
                  <c:v>81</c:v>
                </c:pt>
                <c:pt idx="82">
                  <c:v>82</c:v>
                </c:pt>
                <c:pt idx="83">
                  <c:v>83</c:v>
                </c:pt>
                <c:pt idx="84">
                  <c:v>84</c:v>
                </c:pt>
                <c:pt idx="85">
                  <c:v>85</c:v>
                </c:pt>
                <c:pt idx="86">
                  <c:v>86</c:v>
                </c:pt>
                <c:pt idx="87">
                  <c:v>87</c:v>
                </c:pt>
                <c:pt idx="88">
                  <c:v>88</c:v>
                </c:pt>
                <c:pt idx="89">
                  <c:v>89</c:v>
                </c:pt>
                <c:pt idx="90">
                  <c:v>90</c:v>
                </c:pt>
              </c:numCache>
            </c:numRef>
          </c:xVal>
          <c:yVal>
            <c:numRef>
              <c:f>'more age based reg fits'!$E$134:$E$224</c:f>
              <c:numCache>
                <c:formatCode>General</c:formatCode>
                <c:ptCount val="91"/>
                <c:pt idx="15">
                  <c:v>2259.1999999999998</c:v>
                </c:pt>
                <c:pt idx="16">
                  <c:v>3867.7860000000001</c:v>
                </c:pt>
                <c:pt idx="17">
                  <c:v>3515.27</c:v>
                </c:pt>
                <c:pt idx="18">
                  <c:v>5408.491</c:v>
                </c:pt>
                <c:pt idx="19">
                  <c:v>9967.7479999999996</c:v>
                </c:pt>
                <c:pt idx="20">
                  <c:v>9307.4330000000009</c:v>
                </c:pt>
                <c:pt idx="21">
                  <c:v>10069.81</c:v>
                </c:pt>
                <c:pt idx="22">
                  <c:v>11013.68</c:v>
                </c:pt>
                <c:pt idx="23">
                  <c:v>12282.31</c:v>
                </c:pt>
                <c:pt idx="24">
                  <c:v>13316.36</c:v>
                </c:pt>
                <c:pt idx="25">
                  <c:v>17444.919999999998</c:v>
                </c:pt>
                <c:pt idx="26">
                  <c:v>22041.43</c:v>
                </c:pt>
                <c:pt idx="27">
                  <c:v>21946.720000000001</c:v>
                </c:pt>
                <c:pt idx="28">
                  <c:v>20685.54</c:v>
                </c:pt>
                <c:pt idx="29">
                  <c:v>22409</c:v>
                </c:pt>
                <c:pt idx="30">
                  <c:v>24689.64</c:v>
                </c:pt>
                <c:pt idx="31">
                  <c:v>24531.99</c:v>
                </c:pt>
                <c:pt idx="32">
                  <c:v>27909.45</c:v>
                </c:pt>
                <c:pt idx="33">
                  <c:v>29492.78</c:v>
                </c:pt>
                <c:pt idx="34">
                  <c:v>26667.99</c:v>
                </c:pt>
                <c:pt idx="35">
                  <c:v>30463.09</c:v>
                </c:pt>
                <c:pt idx="36">
                  <c:v>32012.79</c:v>
                </c:pt>
                <c:pt idx="37">
                  <c:v>28320.07</c:v>
                </c:pt>
                <c:pt idx="38">
                  <c:v>34498.69</c:v>
                </c:pt>
                <c:pt idx="39">
                  <c:v>33066.31</c:v>
                </c:pt>
                <c:pt idx="40">
                  <c:v>30693.4</c:v>
                </c:pt>
                <c:pt idx="41">
                  <c:v>32400.38</c:v>
                </c:pt>
                <c:pt idx="42">
                  <c:v>34974.6</c:v>
                </c:pt>
                <c:pt idx="43">
                  <c:v>33742.83</c:v>
                </c:pt>
                <c:pt idx="44">
                  <c:v>33179.01</c:v>
                </c:pt>
                <c:pt idx="45">
                  <c:v>32760.91</c:v>
                </c:pt>
                <c:pt idx="46">
                  <c:v>34815.019999999997</c:v>
                </c:pt>
                <c:pt idx="47">
                  <c:v>35781.21</c:v>
                </c:pt>
                <c:pt idx="48">
                  <c:v>36821.54</c:v>
                </c:pt>
                <c:pt idx="49">
                  <c:v>34752.65</c:v>
                </c:pt>
                <c:pt idx="50">
                  <c:v>35894.15</c:v>
                </c:pt>
                <c:pt idx="51">
                  <c:v>35620.53</c:v>
                </c:pt>
                <c:pt idx="52">
                  <c:v>34841.46</c:v>
                </c:pt>
                <c:pt idx="53">
                  <c:v>35762.43</c:v>
                </c:pt>
                <c:pt idx="54">
                  <c:v>34219.24</c:v>
                </c:pt>
                <c:pt idx="55">
                  <c:v>36839.25</c:v>
                </c:pt>
                <c:pt idx="56">
                  <c:v>35700.26</c:v>
                </c:pt>
                <c:pt idx="57">
                  <c:v>40292.54</c:v>
                </c:pt>
                <c:pt idx="58">
                  <c:v>32806.65</c:v>
                </c:pt>
                <c:pt idx="59">
                  <c:v>35015.35</c:v>
                </c:pt>
                <c:pt idx="60">
                  <c:v>32382.61</c:v>
                </c:pt>
                <c:pt idx="61">
                  <c:v>33049.730000000003</c:v>
                </c:pt>
                <c:pt idx="62">
                  <c:v>29250.68</c:v>
                </c:pt>
                <c:pt idx="63">
                  <c:v>30335.9</c:v>
                </c:pt>
                <c:pt idx="64">
                  <c:v>26923.43</c:v>
                </c:pt>
                <c:pt idx="65">
                  <c:v>23279.439999999999</c:v>
                </c:pt>
                <c:pt idx="66">
                  <c:v>21517.01</c:v>
                </c:pt>
                <c:pt idx="67">
                  <c:v>14833.54</c:v>
                </c:pt>
                <c:pt idx="68">
                  <c:v>21647.81</c:v>
                </c:pt>
                <c:pt idx="69">
                  <c:v>13919.35</c:v>
                </c:pt>
                <c:pt idx="70">
                  <c:v>14169.46</c:v>
                </c:pt>
                <c:pt idx="71">
                  <c:v>16243.22</c:v>
                </c:pt>
                <c:pt idx="72">
                  <c:v>13486.68</c:v>
                </c:pt>
                <c:pt idx="73">
                  <c:v>18194.52</c:v>
                </c:pt>
                <c:pt idx="74">
                  <c:v>16198.68</c:v>
                </c:pt>
                <c:pt idx="75">
                  <c:v>9732.3690000000006</c:v>
                </c:pt>
                <c:pt idx="76">
                  <c:v>6687.28</c:v>
                </c:pt>
                <c:pt idx="77">
                  <c:v>14601.24</c:v>
                </c:pt>
                <c:pt idx="78">
                  <c:v>5097.7950000000001</c:v>
                </c:pt>
                <c:pt idx="79">
                  <c:v>8580.4339999999993</c:v>
                </c:pt>
                <c:pt idx="80">
                  <c:v>6648.9690000000001</c:v>
                </c:pt>
                <c:pt idx="81">
                  <c:v>16497.12</c:v>
                </c:pt>
                <c:pt idx="82">
                  <c:v>3906.1750000000002</c:v>
                </c:pt>
                <c:pt idx="83">
                  <c:v>6317.4660000000003</c:v>
                </c:pt>
                <c:pt idx="84">
                  <c:v>3906.7730000000001</c:v>
                </c:pt>
                <c:pt idx="85">
                  <c:v>5793.84</c:v>
                </c:pt>
                <c:pt idx="86">
                  <c:v>6018.0460000000003</c:v>
                </c:pt>
                <c:pt idx="87">
                  <c:v>3320.6970000000001</c:v>
                </c:pt>
                <c:pt idx="88">
                  <c:v>1030.8820000000001</c:v>
                </c:pt>
                <c:pt idx="89">
                  <c:v>1244.1479999999999</c:v>
                </c:pt>
                <c:pt idx="90">
                  <c:v>2121.4780000000001</c:v>
                </c:pt>
              </c:numCache>
            </c:numRef>
          </c:yVal>
          <c:smooth val="0"/>
        </c:ser>
        <c:ser>
          <c:idx val="4"/>
          <c:order val="1"/>
          <c:tx>
            <c:strRef>
              <c:f>'more age based reg fits'!$G$36</c:f>
              <c:strCache>
                <c:ptCount val="1"/>
                <c:pt idx="0">
                  <c:v>sd_predicted_incwage</c:v>
                </c:pt>
              </c:strCache>
            </c:strRef>
          </c:tx>
          <c:spPr>
            <a:ln w="12700">
              <a:solidFill>
                <a:srgbClr val="800080"/>
              </a:solidFill>
              <a:prstDash val="solid"/>
            </a:ln>
          </c:spPr>
          <c:marker>
            <c:symbol val="star"/>
            <c:size val="5"/>
            <c:spPr>
              <a:noFill/>
              <a:ln>
                <a:solidFill>
                  <a:srgbClr val="800080"/>
                </a:solidFill>
                <a:prstDash val="solid"/>
              </a:ln>
            </c:spPr>
          </c:marker>
          <c:xVal>
            <c:numRef>
              <c:f>'more age based reg fits'!$B$134:$B$224</c:f>
              <c:numCache>
                <c:formatCode>General</c:formatCode>
                <c:ptCount val="9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pt idx="71">
                  <c:v>71</c:v>
                </c:pt>
                <c:pt idx="72">
                  <c:v>72</c:v>
                </c:pt>
                <c:pt idx="73">
                  <c:v>73</c:v>
                </c:pt>
                <c:pt idx="74">
                  <c:v>74</c:v>
                </c:pt>
                <c:pt idx="75">
                  <c:v>75</c:v>
                </c:pt>
                <c:pt idx="76">
                  <c:v>76</c:v>
                </c:pt>
                <c:pt idx="77">
                  <c:v>77</c:v>
                </c:pt>
                <c:pt idx="78">
                  <c:v>78</c:v>
                </c:pt>
                <c:pt idx="79">
                  <c:v>79</c:v>
                </c:pt>
                <c:pt idx="80">
                  <c:v>80</c:v>
                </c:pt>
                <c:pt idx="81">
                  <c:v>81</c:v>
                </c:pt>
                <c:pt idx="82">
                  <c:v>82</c:v>
                </c:pt>
                <c:pt idx="83">
                  <c:v>83</c:v>
                </c:pt>
                <c:pt idx="84">
                  <c:v>84</c:v>
                </c:pt>
                <c:pt idx="85">
                  <c:v>85</c:v>
                </c:pt>
                <c:pt idx="86">
                  <c:v>86</c:v>
                </c:pt>
                <c:pt idx="87">
                  <c:v>87</c:v>
                </c:pt>
                <c:pt idx="88">
                  <c:v>88</c:v>
                </c:pt>
                <c:pt idx="89">
                  <c:v>89</c:v>
                </c:pt>
                <c:pt idx="90">
                  <c:v>90</c:v>
                </c:pt>
              </c:numCache>
            </c:numRef>
          </c:xVal>
          <c:yVal>
            <c:numRef>
              <c:f>'more age based reg fits'!$G$134:$G$224</c:f>
              <c:numCache>
                <c:formatCode>General</c:formatCode>
                <c:ptCount val="91"/>
                <c:pt idx="0">
                  <c:v>8222.48</c:v>
                </c:pt>
                <c:pt idx="1">
                  <c:v>8224.4920000000002</c:v>
                </c:pt>
                <c:pt idx="2">
                  <c:v>8232.9660000000003</c:v>
                </c:pt>
                <c:pt idx="3">
                  <c:v>8222.6479999999992</c:v>
                </c:pt>
                <c:pt idx="4">
                  <c:v>8229.8289999999997</c:v>
                </c:pt>
                <c:pt idx="5">
                  <c:v>8233.7270000000008</c:v>
                </c:pt>
                <c:pt idx="6">
                  <c:v>8233.5849999999991</c:v>
                </c:pt>
                <c:pt idx="7">
                  <c:v>8233.3729999999996</c:v>
                </c:pt>
                <c:pt idx="8">
                  <c:v>8231.4930000000004</c:v>
                </c:pt>
                <c:pt idx="9">
                  <c:v>8233.5190000000002</c:v>
                </c:pt>
                <c:pt idx="10">
                  <c:v>8232.5910000000003</c:v>
                </c:pt>
                <c:pt idx="11">
                  <c:v>8232.2360000000008</c:v>
                </c:pt>
                <c:pt idx="12">
                  <c:v>8233.2880000000005</c:v>
                </c:pt>
                <c:pt idx="13">
                  <c:v>8230.0580000000009</c:v>
                </c:pt>
                <c:pt idx="14">
                  <c:v>8233.2279999999992</c:v>
                </c:pt>
                <c:pt idx="15">
                  <c:v>8232.83</c:v>
                </c:pt>
                <c:pt idx="16">
                  <c:v>8226.0910000000003</c:v>
                </c:pt>
                <c:pt idx="17">
                  <c:v>8233.0660000000007</c:v>
                </c:pt>
                <c:pt idx="18">
                  <c:v>8233.9310000000005</c:v>
                </c:pt>
                <c:pt idx="19">
                  <c:v>8229.8029999999999</c:v>
                </c:pt>
                <c:pt idx="20">
                  <c:v>8233.0059999999994</c:v>
                </c:pt>
                <c:pt idx="21">
                  <c:v>8234.0730000000003</c:v>
                </c:pt>
                <c:pt idx="22">
                  <c:v>8233.3330000000005</c:v>
                </c:pt>
                <c:pt idx="23">
                  <c:v>8233.1839999999993</c:v>
                </c:pt>
                <c:pt idx="24">
                  <c:v>8221</c:v>
                </c:pt>
                <c:pt idx="25">
                  <c:v>8226.902</c:v>
                </c:pt>
                <c:pt idx="26">
                  <c:v>8230.9750000000004</c:v>
                </c:pt>
                <c:pt idx="27">
                  <c:v>8233.7350000000006</c:v>
                </c:pt>
                <c:pt idx="28">
                  <c:v>8233.9770000000008</c:v>
                </c:pt>
                <c:pt idx="29">
                  <c:v>8208.23</c:v>
                </c:pt>
                <c:pt idx="30">
                  <c:v>8233.3629999999994</c:v>
                </c:pt>
                <c:pt idx="31">
                  <c:v>8233.7440000000006</c:v>
                </c:pt>
                <c:pt idx="32">
                  <c:v>8231.4419999999991</c:v>
                </c:pt>
                <c:pt idx="33">
                  <c:v>8230.7800000000007</c:v>
                </c:pt>
                <c:pt idx="34">
                  <c:v>8219.2520000000004</c:v>
                </c:pt>
                <c:pt idx="35">
                  <c:v>8233.6280000000006</c:v>
                </c:pt>
                <c:pt idx="36">
                  <c:v>8228.5030000000006</c:v>
                </c:pt>
                <c:pt idx="37">
                  <c:v>8231.0380000000005</c:v>
                </c:pt>
                <c:pt idx="38">
                  <c:v>8233.0450000000001</c:v>
                </c:pt>
                <c:pt idx="39">
                  <c:v>8228.241</c:v>
                </c:pt>
                <c:pt idx="40">
                  <c:v>8219.5079999999998</c:v>
                </c:pt>
                <c:pt idx="41">
                  <c:v>8241.7289999999994</c:v>
                </c:pt>
                <c:pt idx="42">
                  <c:v>8274.16</c:v>
                </c:pt>
                <c:pt idx="43">
                  <c:v>8343.5460000000003</c:v>
                </c:pt>
                <c:pt idx="44">
                  <c:v>8410.1460000000006</c:v>
                </c:pt>
                <c:pt idx="45">
                  <c:v>8434.6139999999996</c:v>
                </c:pt>
                <c:pt idx="46">
                  <c:v>8479.98</c:v>
                </c:pt>
                <c:pt idx="47">
                  <c:v>8551.33</c:v>
                </c:pt>
                <c:pt idx="48">
                  <c:v>8611.7749999999996</c:v>
                </c:pt>
                <c:pt idx="49">
                  <c:v>8701.9920000000002</c:v>
                </c:pt>
                <c:pt idx="50">
                  <c:v>8809.6790000000001</c:v>
                </c:pt>
                <c:pt idx="51">
                  <c:v>8946.9670000000006</c:v>
                </c:pt>
                <c:pt idx="52">
                  <c:v>9107.2129999999997</c:v>
                </c:pt>
                <c:pt idx="53">
                  <c:v>9025.4789999999994</c:v>
                </c:pt>
                <c:pt idx="54">
                  <c:v>9072.5290000000005</c:v>
                </c:pt>
                <c:pt idx="55">
                  <c:v>9005.902</c:v>
                </c:pt>
                <c:pt idx="56">
                  <c:v>8835.1309999999994</c:v>
                </c:pt>
                <c:pt idx="57">
                  <c:v>8873.5190000000002</c:v>
                </c:pt>
                <c:pt idx="58">
                  <c:v>8665.7909999999993</c:v>
                </c:pt>
                <c:pt idx="59">
                  <c:v>8562.4529999999995</c:v>
                </c:pt>
                <c:pt idx="60">
                  <c:v>8487.2990000000009</c:v>
                </c:pt>
                <c:pt idx="61">
                  <c:v>8434.0290000000005</c:v>
                </c:pt>
                <c:pt idx="62">
                  <c:v>8393.5740000000005</c:v>
                </c:pt>
                <c:pt idx="63">
                  <c:v>8381.8490000000002</c:v>
                </c:pt>
                <c:pt idx="64">
                  <c:v>8326.3880000000008</c:v>
                </c:pt>
                <c:pt idx="65">
                  <c:v>8309.1540000000005</c:v>
                </c:pt>
                <c:pt idx="66">
                  <c:v>8292.5190000000002</c:v>
                </c:pt>
                <c:pt idx="67">
                  <c:v>8271.5859999999993</c:v>
                </c:pt>
                <c:pt idx="68">
                  <c:v>8216.8610000000008</c:v>
                </c:pt>
                <c:pt idx="69">
                  <c:v>8287.6759999999995</c:v>
                </c:pt>
                <c:pt idx="70">
                  <c:v>8183.03</c:v>
                </c:pt>
                <c:pt idx="71">
                  <c:v>8232.3459999999995</c:v>
                </c:pt>
                <c:pt idx="72">
                  <c:v>8142.8440000000001</c:v>
                </c:pt>
                <c:pt idx="73">
                  <c:v>8157.34</c:v>
                </c:pt>
                <c:pt idx="74">
                  <c:v>8194.8639999999996</c:v>
                </c:pt>
                <c:pt idx="75">
                  <c:v>8213.9230000000007</c:v>
                </c:pt>
                <c:pt idx="76">
                  <c:v>8038.05</c:v>
                </c:pt>
                <c:pt idx="77">
                  <c:v>8142.6530000000002</c:v>
                </c:pt>
                <c:pt idx="78">
                  <c:v>8107.8209999999999</c:v>
                </c:pt>
                <c:pt idx="79">
                  <c:v>8128.6509999999998</c:v>
                </c:pt>
                <c:pt idx="80">
                  <c:v>8112.4279999999999</c:v>
                </c:pt>
                <c:pt idx="81">
                  <c:v>8123.1480000000001</c:v>
                </c:pt>
                <c:pt idx="82">
                  <c:v>8097.7730000000001</c:v>
                </c:pt>
                <c:pt idx="83">
                  <c:v>7968.3230000000003</c:v>
                </c:pt>
                <c:pt idx="84">
                  <c:v>7929.241</c:v>
                </c:pt>
                <c:pt idx="85">
                  <c:v>7912.8590000000004</c:v>
                </c:pt>
                <c:pt idx="86">
                  <c:v>7686.0339999999997</c:v>
                </c:pt>
                <c:pt idx="87">
                  <c:v>7960.6260000000002</c:v>
                </c:pt>
                <c:pt idx="88">
                  <c:v>7583.1490000000003</c:v>
                </c:pt>
                <c:pt idx="89">
                  <c:v>7834.8649999999998</c:v>
                </c:pt>
                <c:pt idx="90">
                  <c:v>7486.049</c:v>
                </c:pt>
              </c:numCache>
            </c:numRef>
          </c:yVal>
          <c:smooth val="0"/>
        </c:ser>
        <c:dLbls>
          <c:showLegendKey val="0"/>
          <c:showVal val="0"/>
          <c:showCatName val="0"/>
          <c:showSerName val="0"/>
          <c:showPercent val="0"/>
          <c:showBubbleSize val="0"/>
        </c:dLbls>
        <c:axId val="436700056"/>
        <c:axId val="436702016"/>
      </c:scatterChart>
      <c:valAx>
        <c:axId val="436700056"/>
        <c:scaling>
          <c:orientation val="minMax"/>
        </c:scaling>
        <c:delete val="0"/>
        <c:axPos val="b"/>
        <c:title>
          <c:tx>
            <c:rich>
              <a:bodyPr/>
              <a:lstStyle/>
              <a:p>
                <a:pPr>
                  <a:defRPr sz="800" b="1" i="0" u="none" strike="noStrike" baseline="0">
                    <a:solidFill>
                      <a:srgbClr val="000000"/>
                    </a:solidFill>
                    <a:latin typeface="Arial"/>
                    <a:ea typeface="Arial"/>
                    <a:cs typeface="Arial"/>
                  </a:defRPr>
                </a:pPr>
                <a:r>
                  <a:rPr lang="en-US"/>
                  <a:t>age</a:t>
                </a:r>
              </a:p>
            </c:rich>
          </c:tx>
          <c:layout>
            <c:manualLayout>
              <c:xMode val="edge"/>
              <c:yMode val="edge"/>
              <c:x val="0.4051994188799794"/>
              <c:y val="0.9057602616426873"/>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436702016"/>
        <c:crosses val="autoZero"/>
        <c:crossBetween val="midCat"/>
        <c:majorUnit val="5"/>
      </c:valAx>
      <c:valAx>
        <c:axId val="436702016"/>
        <c:scaling>
          <c:orientation val="minMax"/>
          <c:max val="60000"/>
        </c:scaling>
        <c:delete val="0"/>
        <c:axPos val="l"/>
        <c:majorGridlines>
          <c:spPr>
            <a:ln w="3175">
              <a:solidFill>
                <a:srgbClr val="000000"/>
              </a:solidFill>
              <a:prstDash val="solid"/>
            </a:ln>
          </c:spPr>
        </c:majorGridlines>
        <c:title>
          <c:tx>
            <c:rich>
              <a:bodyPr/>
              <a:lstStyle/>
              <a:p>
                <a:pPr>
                  <a:defRPr sz="800" b="1" i="0" u="none" strike="noStrike" baseline="0">
                    <a:solidFill>
                      <a:srgbClr val="000000"/>
                    </a:solidFill>
                    <a:latin typeface="Arial"/>
                    <a:ea typeface="Arial"/>
                    <a:cs typeface="Arial"/>
                  </a:defRPr>
                </a:pPr>
                <a:r>
                  <a:rPr lang="en-US"/>
                  <a:t>$ US </a:t>
                </a:r>
              </a:p>
            </c:rich>
          </c:tx>
          <c:layout>
            <c:manualLayout>
              <c:xMode val="edge"/>
              <c:yMode val="edge"/>
              <c:x val="2.4464831804281346E-2"/>
              <c:y val="0.46596913605694573"/>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436700056"/>
        <c:crosses val="autoZero"/>
        <c:crossBetween val="midCat"/>
        <c:majorUnit val="10000"/>
      </c:valAx>
      <c:spPr>
        <a:solidFill>
          <a:srgbClr val="C0C0C0"/>
        </a:solidFill>
        <a:ln w="12700">
          <a:solidFill>
            <a:srgbClr val="808080"/>
          </a:solidFill>
          <a:prstDash val="solid"/>
        </a:ln>
      </c:spPr>
    </c:plotArea>
    <c:legend>
      <c:legendPos val="r"/>
      <c:layout>
        <c:manualLayout>
          <c:xMode val="edge"/>
          <c:yMode val="edge"/>
          <c:x val="0.76146901362100383"/>
          <c:y val="0.44764452872710281"/>
          <c:w val="0.22782906723815488"/>
          <c:h val="0.2582897033158813"/>
        </c:manualLayout>
      </c:layout>
      <c:overlay val="0"/>
      <c:spPr>
        <a:solidFill>
          <a:srgbClr val="FFFFFF"/>
        </a:solidFill>
        <a:ln w="3175">
          <a:solidFill>
            <a:srgbClr val="000000"/>
          </a:solidFill>
          <a:prstDash val="solid"/>
        </a:ln>
      </c:spPr>
      <c:txPr>
        <a:bodyPr/>
        <a:lstStyle/>
        <a:p>
          <a:pPr>
            <a:defRPr sz="845" b="0"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userShapes r:id="rId1"/>
</c:chartSpace>
</file>

<file path=xl/charts/chart1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Arial"/>
                <a:ea typeface="Arial"/>
                <a:cs typeface="Arial"/>
              </a:defRPr>
            </a:pPr>
            <a:r>
              <a:rPr lang="en-US"/>
              <a:t>Actual and linear predicted 1999 income, men and women age 30-39</a:t>
            </a:r>
          </a:p>
        </c:rich>
      </c:tx>
      <c:layout>
        <c:manualLayout>
          <c:xMode val="edge"/>
          <c:yMode val="edge"/>
          <c:x val="0.11782047862573879"/>
          <c:y val="3.0364372469635626E-2"/>
        </c:manualLayout>
      </c:layout>
      <c:overlay val="0"/>
      <c:spPr>
        <a:noFill/>
        <a:ln w="25400">
          <a:noFill/>
        </a:ln>
      </c:spPr>
    </c:title>
    <c:autoTitleDeleted val="0"/>
    <c:plotArea>
      <c:layout>
        <c:manualLayout>
          <c:layoutTarget val="inner"/>
          <c:xMode val="edge"/>
          <c:yMode val="edge"/>
          <c:x val="0.17231234777155899"/>
          <c:y val="0.16801619433198381"/>
          <c:w val="0.64506673781147728"/>
          <c:h val="0.73684210526315785"/>
        </c:manualLayout>
      </c:layout>
      <c:scatterChart>
        <c:scatterStyle val="lineMarker"/>
        <c:varyColors val="0"/>
        <c:ser>
          <c:idx val="0"/>
          <c:order val="0"/>
          <c:tx>
            <c:v>men, actual income</c:v>
          </c:tx>
          <c:spPr>
            <a:ln w="12700">
              <a:solidFill>
                <a:srgbClr val="000080"/>
              </a:solidFill>
              <a:prstDash val="solid"/>
            </a:ln>
          </c:spPr>
          <c:marker>
            <c:symbol val="diamond"/>
            <c:size val="5"/>
            <c:spPr>
              <a:solidFill>
                <a:srgbClr val="000080"/>
              </a:solidFill>
              <a:ln>
                <a:solidFill>
                  <a:srgbClr val="000080"/>
                </a:solidFill>
                <a:prstDash val="solid"/>
              </a:ln>
            </c:spPr>
          </c:marker>
          <c:xVal>
            <c:numRef>
              <c:f>'regression fits, linearity'!$C$16:$C$24</c:f>
              <c:numCache>
                <c:formatCode>General</c:formatCode>
                <c:ptCount val="9"/>
                <c:pt idx="0">
                  <c:v>0</c:v>
                </c:pt>
                <c:pt idx="1">
                  <c:v>2.5</c:v>
                </c:pt>
                <c:pt idx="2">
                  <c:v>6.5</c:v>
                </c:pt>
                <c:pt idx="3">
                  <c:v>9</c:v>
                </c:pt>
                <c:pt idx="4">
                  <c:v>10</c:v>
                </c:pt>
                <c:pt idx="5">
                  <c:v>11</c:v>
                </c:pt>
                <c:pt idx="6">
                  <c:v>12</c:v>
                </c:pt>
                <c:pt idx="7">
                  <c:v>14</c:v>
                </c:pt>
                <c:pt idx="8">
                  <c:v>17</c:v>
                </c:pt>
              </c:numCache>
            </c:numRef>
          </c:xVal>
          <c:yVal>
            <c:numRef>
              <c:f>'regression fits, linearity'!$D$16:$D$24</c:f>
              <c:numCache>
                <c:formatCode>General</c:formatCode>
                <c:ptCount val="9"/>
                <c:pt idx="0">
                  <c:v>17776</c:v>
                </c:pt>
                <c:pt idx="1">
                  <c:v>18555</c:v>
                </c:pt>
                <c:pt idx="2">
                  <c:v>20013</c:v>
                </c:pt>
                <c:pt idx="3">
                  <c:v>18950</c:v>
                </c:pt>
                <c:pt idx="4">
                  <c:v>22419</c:v>
                </c:pt>
                <c:pt idx="5">
                  <c:v>22384</c:v>
                </c:pt>
                <c:pt idx="6">
                  <c:v>31565</c:v>
                </c:pt>
                <c:pt idx="7">
                  <c:v>37670</c:v>
                </c:pt>
                <c:pt idx="8">
                  <c:v>59410</c:v>
                </c:pt>
              </c:numCache>
            </c:numRef>
          </c:yVal>
          <c:smooth val="0"/>
        </c:ser>
        <c:ser>
          <c:idx val="2"/>
          <c:order val="1"/>
          <c:tx>
            <c:v>Men, Linear Prediction</c:v>
          </c:tx>
          <c:spPr>
            <a:ln w="25400">
              <a:solidFill>
                <a:srgbClr val="000080"/>
              </a:solidFill>
              <a:prstDash val="sysDash"/>
            </a:ln>
          </c:spPr>
          <c:marker>
            <c:symbol val="triangle"/>
            <c:size val="5"/>
            <c:spPr>
              <a:solidFill>
                <a:srgbClr val="000080"/>
              </a:solidFill>
              <a:ln>
                <a:solidFill>
                  <a:srgbClr val="000080"/>
                </a:solidFill>
                <a:prstDash val="solid"/>
              </a:ln>
            </c:spPr>
          </c:marker>
          <c:xVal>
            <c:numRef>
              <c:f>'regression fits, linearity'!$C$16:$C$24</c:f>
              <c:numCache>
                <c:formatCode>General</c:formatCode>
                <c:ptCount val="9"/>
                <c:pt idx="0">
                  <c:v>0</c:v>
                </c:pt>
                <c:pt idx="1">
                  <c:v>2.5</c:v>
                </c:pt>
                <c:pt idx="2">
                  <c:v>6.5</c:v>
                </c:pt>
                <c:pt idx="3">
                  <c:v>9</c:v>
                </c:pt>
                <c:pt idx="4">
                  <c:v>10</c:v>
                </c:pt>
                <c:pt idx="5">
                  <c:v>11</c:v>
                </c:pt>
                <c:pt idx="6">
                  <c:v>12</c:v>
                </c:pt>
                <c:pt idx="7">
                  <c:v>14</c:v>
                </c:pt>
                <c:pt idx="8">
                  <c:v>17</c:v>
                </c:pt>
              </c:numCache>
            </c:numRef>
          </c:xVal>
          <c:yVal>
            <c:numRef>
              <c:f>'regression fits, linearity'!$F$16:$F$24</c:f>
              <c:numCache>
                <c:formatCode>General</c:formatCode>
                <c:ptCount val="9"/>
                <c:pt idx="0">
                  <c:v>-9250</c:v>
                </c:pt>
                <c:pt idx="1">
                  <c:v>-160</c:v>
                </c:pt>
                <c:pt idx="2">
                  <c:v>14384</c:v>
                </c:pt>
                <c:pt idx="3">
                  <c:v>23474</c:v>
                </c:pt>
                <c:pt idx="4">
                  <c:v>27110</c:v>
                </c:pt>
                <c:pt idx="5">
                  <c:v>30746</c:v>
                </c:pt>
                <c:pt idx="6">
                  <c:v>34382</c:v>
                </c:pt>
                <c:pt idx="7">
                  <c:v>41654</c:v>
                </c:pt>
                <c:pt idx="8">
                  <c:v>52562</c:v>
                </c:pt>
              </c:numCache>
            </c:numRef>
          </c:yVal>
          <c:smooth val="0"/>
        </c:ser>
        <c:ser>
          <c:idx val="1"/>
          <c:order val="2"/>
          <c:tx>
            <c:v>women, actual income</c:v>
          </c:tx>
          <c:spPr>
            <a:ln w="12700">
              <a:solidFill>
                <a:srgbClr val="FF00FF"/>
              </a:solidFill>
              <a:prstDash val="solid"/>
            </a:ln>
          </c:spPr>
          <c:marker>
            <c:symbol val="square"/>
            <c:size val="5"/>
            <c:spPr>
              <a:solidFill>
                <a:srgbClr val="FF00FF"/>
              </a:solidFill>
              <a:ln>
                <a:solidFill>
                  <a:srgbClr val="FF00FF"/>
                </a:solidFill>
                <a:prstDash val="solid"/>
              </a:ln>
            </c:spPr>
          </c:marker>
          <c:xVal>
            <c:numRef>
              <c:f>'regression fits, linearity'!$C$16:$C$24</c:f>
              <c:numCache>
                <c:formatCode>General</c:formatCode>
                <c:ptCount val="9"/>
                <c:pt idx="0">
                  <c:v>0</c:v>
                </c:pt>
                <c:pt idx="1">
                  <c:v>2.5</c:v>
                </c:pt>
                <c:pt idx="2">
                  <c:v>6.5</c:v>
                </c:pt>
                <c:pt idx="3">
                  <c:v>9</c:v>
                </c:pt>
                <c:pt idx="4">
                  <c:v>10</c:v>
                </c:pt>
                <c:pt idx="5">
                  <c:v>11</c:v>
                </c:pt>
                <c:pt idx="6">
                  <c:v>12</c:v>
                </c:pt>
                <c:pt idx="7">
                  <c:v>14</c:v>
                </c:pt>
                <c:pt idx="8">
                  <c:v>17</c:v>
                </c:pt>
              </c:numCache>
            </c:numRef>
          </c:xVal>
          <c:yVal>
            <c:numRef>
              <c:f>'regression fits, linearity'!$E$16:$E$24</c:f>
              <c:numCache>
                <c:formatCode>General</c:formatCode>
                <c:ptCount val="9"/>
                <c:pt idx="0">
                  <c:v>14534</c:v>
                </c:pt>
                <c:pt idx="1">
                  <c:v>10650</c:v>
                </c:pt>
                <c:pt idx="2">
                  <c:v>12691</c:v>
                </c:pt>
                <c:pt idx="3">
                  <c:v>10504</c:v>
                </c:pt>
                <c:pt idx="4">
                  <c:v>11830</c:v>
                </c:pt>
                <c:pt idx="5">
                  <c:v>13230</c:v>
                </c:pt>
                <c:pt idx="6">
                  <c:v>18713</c:v>
                </c:pt>
                <c:pt idx="7">
                  <c:v>22863</c:v>
                </c:pt>
                <c:pt idx="8">
                  <c:v>37053</c:v>
                </c:pt>
              </c:numCache>
            </c:numRef>
          </c:yVal>
          <c:smooth val="0"/>
        </c:ser>
        <c:ser>
          <c:idx val="3"/>
          <c:order val="3"/>
          <c:tx>
            <c:v>Women, Linear Prediction</c:v>
          </c:tx>
          <c:spPr>
            <a:ln w="25400">
              <a:solidFill>
                <a:srgbClr val="FF00FF"/>
              </a:solidFill>
              <a:prstDash val="sysDash"/>
            </a:ln>
          </c:spPr>
          <c:marker>
            <c:symbol val="x"/>
            <c:size val="3"/>
            <c:spPr>
              <a:solidFill>
                <a:srgbClr val="FF00FF"/>
              </a:solidFill>
              <a:ln>
                <a:solidFill>
                  <a:srgbClr val="FF00FF"/>
                </a:solidFill>
                <a:prstDash val="solid"/>
              </a:ln>
            </c:spPr>
          </c:marker>
          <c:xVal>
            <c:numRef>
              <c:f>'regression fits, linearity'!$C$16:$C$24</c:f>
              <c:numCache>
                <c:formatCode>General</c:formatCode>
                <c:ptCount val="9"/>
                <c:pt idx="0">
                  <c:v>0</c:v>
                </c:pt>
                <c:pt idx="1">
                  <c:v>2.5</c:v>
                </c:pt>
                <c:pt idx="2">
                  <c:v>6.5</c:v>
                </c:pt>
                <c:pt idx="3">
                  <c:v>9</c:v>
                </c:pt>
                <c:pt idx="4">
                  <c:v>10</c:v>
                </c:pt>
                <c:pt idx="5">
                  <c:v>11</c:v>
                </c:pt>
                <c:pt idx="6">
                  <c:v>12</c:v>
                </c:pt>
                <c:pt idx="7">
                  <c:v>14</c:v>
                </c:pt>
                <c:pt idx="8">
                  <c:v>17</c:v>
                </c:pt>
              </c:numCache>
            </c:numRef>
          </c:xVal>
          <c:yVal>
            <c:numRef>
              <c:f>'regression fits, linearity'!$G$16:$G$24</c:f>
              <c:numCache>
                <c:formatCode>General</c:formatCode>
                <c:ptCount val="9"/>
                <c:pt idx="0">
                  <c:v>-25264</c:v>
                </c:pt>
                <c:pt idx="1">
                  <c:v>-16174</c:v>
                </c:pt>
                <c:pt idx="2">
                  <c:v>-1630</c:v>
                </c:pt>
                <c:pt idx="3">
                  <c:v>7460</c:v>
                </c:pt>
                <c:pt idx="4">
                  <c:v>11096</c:v>
                </c:pt>
                <c:pt idx="5">
                  <c:v>14732</c:v>
                </c:pt>
                <c:pt idx="6">
                  <c:v>18368</c:v>
                </c:pt>
                <c:pt idx="7">
                  <c:v>25640</c:v>
                </c:pt>
                <c:pt idx="8">
                  <c:v>36548</c:v>
                </c:pt>
              </c:numCache>
            </c:numRef>
          </c:yVal>
          <c:smooth val="0"/>
        </c:ser>
        <c:dLbls>
          <c:showLegendKey val="0"/>
          <c:showVal val="0"/>
          <c:showCatName val="0"/>
          <c:showSerName val="0"/>
          <c:showPercent val="0"/>
          <c:showBubbleSize val="0"/>
        </c:dLbls>
        <c:axId val="436696920"/>
        <c:axId val="436699272"/>
      </c:scatterChart>
      <c:valAx>
        <c:axId val="436696920"/>
        <c:scaling>
          <c:orientation val="minMax"/>
        </c:scaling>
        <c:delete val="0"/>
        <c:axPos val="b"/>
        <c:title>
          <c:tx>
            <c:rich>
              <a:bodyPr/>
              <a:lstStyle/>
              <a:p>
                <a:pPr>
                  <a:defRPr sz="1100" b="1" i="0" u="none" strike="noStrike" baseline="0">
                    <a:solidFill>
                      <a:srgbClr val="000000"/>
                    </a:solidFill>
                    <a:latin typeface="Arial"/>
                    <a:ea typeface="Arial"/>
                    <a:cs typeface="Arial"/>
                  </a:defRPr>
                </a:pPr>
                <a:r>
                  <a:rPr lang="en-US"/>
                  <a:t>years of formal education</a:t>
                </a:r>
              </a:p>
            </c:rich>
          </c:tx>
          <c:layout>
            <c:manualLayout>
              <c:xMode val="edge"/>
              <c:yMode val="edge"/>
              <c:x val="0.3608250515077368"/>
              <c:y val="0.92914979757085026"/>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1100" b="0" i="0" u="none" strike="noStrike" baseline="0">
                <a:solidFill>
                  <a:srgbClr val="000000"/>
                </a:solidFill>
                <a:latin typeface="Arial"/>
                <a:ea typeface="Arial"/>
                <a:cs typeface="Arial"/>
              </a:defRPr>
            </a:pPr>
            <a:endParaRPr lang="en-US"/>
          </a:p>
        </c:txPr>
        <c:crossAx val="436699272"/>
        <c:crosses val="autoZero"/>
        <c:crossBetween val="midCat"/>
        <c:majorUnit val="2"/>
      </c:valAx>
      <c:valAx>
        <c:axId val="436699272"/>
        <c:scaling>
          <c:orientation val="minMax"/>
        </c:scaling>
        <c:delete val="0"/>
        <c:axPos val="l"/>
        <c:majorGridlines>
          <c:spPr>
            <a:ln w="3175">
              <a:solidFill>
                <a:srgbClr val="000000"/>
              </a:solidFill>
              <a:prstDash val="solid"/>
            </a:ln>
          </c:spPr>
        </c:majorGridlines>
        <c:title>
          <c:tx>
            <c:rich>
              <a:bodyPr/>
              <a:lstStyle/>
              <a:p>
                <a:pPr>
                  <a:defRPr sz="1100" b="1" i="0" u="none" strike="noStrike" baseline="0">
                    <a:solidFill>
                      <a:srgbClr val="000000"/>
                    </a:solidFill>
                    <a:latin typeface="Arial"/>
                    <a:ea typeface="Arial"/>
                    <a:cs typeface="Arial"/>
                  </a:defRPr>
                </a:pPr>
                <a:r>
                  <a:rPr lang="en-US"/>
                  <a:t>1999 wage income, in $</a:t>
                </a:r>
              </a:p>
            </c:rich>
          </c:tx>
          <c:layout>
            <c:manualLayout>
              <c:xMode val="edge"/>
              <c:yMode val="edge"/>
              <c:x val="2.6509572901325478E-2"/>
              <c:y val="0.37044534412955465"/>
            </c:manualLayout>
          </c:layout>
          <c:overlay val="0"/>
          <c:spPr>
            <a:noFill/>
            <a:ln w="25400">
              <a:noFill/>
            </a:ln>
          </c:spPr>
        </c:title>
        <c:numFmt formatCode="\$#,##0" sourceLinked="0"/>
        <c:majorTickMark val="out"/>
        <c:minorTickMark val="none"/>
        <c:tickLblPos val="nextTo"/>
        <c:spPr>
          <a:ln w="3175">
            <a:solidFill>
              <a:srgbClr val="000000"/>
            </a:solidFill>
            <a:prstDash val="solid"/>
          </a:ln>
        </c:spPr>
        <c:txPr>
          <a:bodyPr rot="0" vert="horz"/>
          <a:lstStyle/>
          <a:p>
            <a:pPr>
              <a:defRPr sz="1100" b="0" i="0" u="none" strike="noStrike" baseline="0">
                <a:solidFill>
                  <a:srgbClr val="000000"/>
                </a:solidFill>
                <a:latin typeface="Arial"/>
                <a:ea typeface="Arial"/>
                <a:cs typeface="Arial"/>
              </a:defRPr>
            </a:pPr>
            <a:endParaRPr lang="en-US"/>
          </a:p>
        </c:txPr>
        <c:crossAx val="436696920"/>
        <c:crosses val="autoZero"/>
        <c:crossBetween val="midCat"/>
      </c:valAx>
      <c:spPr>
        <a:noFill/>
        <a:ln w="12700">
          <a:solidFill>
            <a:srgbClr val="808080"/>
          </a:solidFill>
          <a:prstDash val="solid"/>
        </a:ln>
      </c:spPr>
    </c:plotArea>
    <c:legend>
      <c:legendPos val="r"/>
      <c:layout>
        <c:manualLayout>
          <c:xMode val="edge"/>
          <c:yMode val="edge"/>
          <c:x val="0.83063390272092275"/>
          <c:y val="0.25303643724696356"/>
          <c:w val="0.15758483797772704"/>
          <c:h val="0.54655870445344135"/>
        </c:manualLayout>
      </c:layout>
      <c:overlay val="0"/>
      <c:spPr>
        <a:solidFill>
          <a:srgbClr val="FFFFFF"/>
        </a:solidFill>
        <a:ln w="3175">
          <a:solidFill>
            <a:srgbClr val="000000"/>
          </a:solidFill>
          <a:prstDash val="solid"/>
        </a:ln>
      </c:spPr>
      <c:txPr>
        <a:bodyPr/>
        <a:lstStyle/>
        <a:p>
          <a:pPr>
            <a:defRPr sz="775" b="0"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FFFFFF"/>
    </a:solidFill>
    <a:ln w="3175">
      <a:solidFill>
        <a:srgbClr val="000000"/>
      </a:solidFill>
      <a:prstDash val="solid"/>
    </a:ln>
  </c:spPr>
  <c:txPr>
    <a:bodyPr/>
    <a:lstStyle/>
    <a:p>
      <a:pPr>
        <a:defRPr sz="11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Arial"/>
                <a:ea typeface="Arial"/>
                <a:cs typeface="Arial"/>
              </a:defRPr>
            </a:pPr>
            <a:r>
              <a:rPr lang="en-US"/>
              <a:t>Actual 1999 income, men and women age 30-39</a:t>
            </a:r>
          </a:p>
        </c:rich>
      </c:tx>
      <c:layout>
        <c:manualLayout>
          <c:xMode val="edge"/>
          <c:yMode val="edge"/>
          <c:x val="0.2323529411764706"/>
          <c:y val="3.0303030303030304E-2"/>
        </c:manualLayout>
      </c:layout>
      <c:overlay val="0"/>
      <c:spPr>
        <a:noFill/>
        <a:ln w="25400">
          <a:noFill/>
        </a:ln>
      </c:spPr>
    </c:title>
    <c:autoTitleDeleted val="0"/>
    <c:plotArea>
      <c:layout>
        <c:manualLayout>
          <c:layoutTarget val="inner"/>
          <c:xMode val="edge"/>
          <c:yMode val="edge"/>
          <c:x val="0.16617647058823529"/>
          <c:y val="0.16767709847912421"/>
          <c:w val="0.65294117647058825"/>
          <c:h val="0.69091045397422268"/>
        </c:manualLayout>
      </c:layout>
      <c:scatterChart>
        <c:scatterStyle val="lineMarker"/>
        <c:varyColors val="0"/>
        <c:ser>
          <c:idx val="0"/>
          <c:order val="0"/>
          <c:tx>
            <c:v>men, actual income</c:v>
          </c:tx>
          <c:spPr>
            <a:ln w="12700">
              <a:solidFill>
                <a:srgbClr val="000080"/>
              </a:solidFill>
              <a:prstDash val="solid"/>
            </a:ln>
          </c:spPr>
          <c:marker>
            <c:symbol val="diamond"/>
            <c:size val="5"/>
            <c:spPr>
              <a:solidFill>
                <a:srgbClr val="000080"/>
              </a:solidFill>
              <a:ln>
                <a:solidFill>
                  <a:srgbClr val="000080"/>
                </a:solidFill>
                <a:prstDash val="solid"/>
              </a:ln>
            </c:spPr>
          </c:marker>
          <c:xVal>
            <c:numRef>
              <c:f>'regression fits, linearity'!$C$16:$C$24</c:f>
              <c:numCache>
                <c:formatCode>General</c:formatCode>
                <c:ptCount val="9"/>
                <c:pt idx="0">
                  <c:v>0</c:v>
                </c:pt>
                <c:pt idx="1">
                  <c:v>2.5</c:v>
                </c:pt>
                <c:pt idx="2">
                  <c:v>6.5</c:v>
                </c:pt>
                <c:pt idx="3">
                  <c:v>9</c:v>
                </c:pt>
                <c:pt idx="4">
                  <c:v>10</c:v>
                </c:pt>
                <c:pt idx="5">
                  <c:v>11</c:v>
                </c:pt>
                <c:pt idx="6">
                  <c:v>12</c:v>
                </c:pt>
                <c:pt idx="7">
                  <c:v>14</c:v>
                </c:pt>
                <c:pt idx="8">
                  <c:v>17</c:v>
                </c:pt>
              </c:numCache>
            </c:numRef>
          </c:xVal>
          <c:yVal>
            <c:numRef>
              <c:f>'regression fits, linearity'!$D$16:$D$24</c:f>
              <c:numCache>
                <c:formatCode>General</c:formatCode>
                <c:ptCount val="9"/>
                <c:pt idx="0">
                  <c:v>17776</c:v>
                </c:pt>
                <c:pt idx="1">
                  <c:v>18555</c:v>
                </c:pt>
                <c:pt idx="2">
                  <c:v>20013</c:v>
                </c:pt>
                <c:pt idx="3">
                  <c:v>18950</c:v>
                </c:pt>
                <c:pt idx="4">
                  <c:v>22419</c:v>
                </c:pt>
                <c:pt idx="5">
                  <c:v>22384</c:v>
                </c:pt>
                <c:pt idx="6">
                  <c:v>31565</c:v>
                </c:pt>
                <c:pt idx="7">
                  <c:v>37670</c:v>
                </c:pt>
                <c:pt idx="8">
                  <c:v>59410</c:v>
                </c:pt>
              </c:numCache>
            </c:numRef>
          </c:yVal>
          <c:smooth val="0"/>
        </c:ser>
        <c:ser>
          <c:idx val="1"/>
          <c:order val="1"/>
          <c:tx>
            <c:v>women, actual income</c:v>
          </c:tx>
          <c:spPr>
            <a:ln w="12700">
              <a:solidFill>
                <a:srgbClr val="FF00FF"/>
              </a:solidFill>
              <a:prstDash val="solid"/>
            </a:ln>
          </c:spPr>
          <c:marker>
            <c:symbol val="square"/>
            <c:size val="5"/>
            <c:spPr>
              <a:solidFill>
                <a:srgbClr val="FF00FF"/>
              </a:solidFill>
              <a:ln>
                <a:solidFill>
                  <a:srgbClr val="FF00FF"/>
                </a:solidFill>
                <a:prstDash val="solid"/>
              </a:ln>
            </c:spPr>
          </c:marker>
          <c:xVal>
            <c:numRef>
              <c:f>'regression fits, linearity'!$C$16:$C$24</c:f>
              <c:numCache>
                <c:formatCode>General</c:formatCode>
                <c:ptCount val="9"/>
                <c:pt idx="0">
                  <c:v>0</c:v>
                </c:pt>
                <c:pt idx="1">
                  <c:v>2.5</c:v>
                </c:pt>
                <c:pt idx="2">
                  <c:v>6.5</c:v>
                </c:pt>
                <c:pt idx="3">
                  <c:v>9</c:v>
                </c:pt>
                <c:pt idx="4">
                  <c:v>10</c:v>
                </c:pt>
                <c:pt idx="5">
                  <c:v>11</c:v>
                </c:pt>
                <c:pt idx="6">
                  <c:v>12</c:v>
                </c:pt>
                <c:pt idx="7">
                  <c:v>14</c:v>
                </c:pt>
                <c:pt idx="8">
                  <c:v>17</c:v>
                </c:pt>
              </c:numCache>
            </c:numRef>
          </c:xVal>
          <c:yVal>
            <c:numRef>
              <c:f>'regression fits, linearity'!$E$16:$E$24</c:f>
              <c:numCache>
                <c:formatCode>General</c:formatCode>
                <c:ptCount val="9"/>
                <c:pt idx="0">
                  <c:v>14534</c:v>
                </c:pt>
                <c:pt idx="1">
                  <c:v>10650</c:v>
                </c:pt>
                <c:pt idx="2">
                  <c:v>12691</c:v>
                </c:pt>
                <c:pt idx="3">
                  <c:v>10504</c:v>
                </c:pt>
                <c:pt idx="4">
                  <c:v>11830</c:v>
                </c:pt>
                <c:pt idx="5">
                  <c:v>13230</c:v>
                </c:pt>
                <c:pt idx="6">
                  <c:v>18713</c:v>
                </c:pt>
                <c:pt idx="7">
                  <c:v>22863</c:v>
                </c:pt>
                <c:pt idx="8">
                  <c:v>37053</c:v>
                </c:pt>
              </c:numCache>
            </c:numRef>
          </c:yVal>
          <c:smooth val="0"/>
        </c:ser>
        <c:dLbls>
          <c:showLegendKey val="0"/>
          <c:showVal val="0"/>
          <c:showCatName val="0"/>
          <c:showSerName val="0"/>
          <c:showPercent val="0"/>
          <c:showBubbleSize val="0"/>
        </c:dLbls>
        <c:axId val="436702408"/>
        <c:axId val="436696136"/>
      </c:scatterChart>
      <c:valAx>
        <c:axId val="436702408"/>
        <c:scaling>
          <c:orientation val="minMax"/>
        </c:scaling>
        <c:delete val="0"/>
        <c:axPos val="b"/>
        <c:title>
          <c:tx>
            <c:rich>
              <a:bodyPr/>
              <a:lstStyle/>
              <a:p>
                <a:pPr>
                  <a:defRPr sz="1100" b="1" i="0" u="none" strike="noStrike" baseline="0">
                    <a:solidFill>
                      <a:srgbClr val="000000"/>
                    </a:solidFill>
                    <a:latin typeface="Arial"/>
                    <a:ea typeface="Arial"/>
                    <a:cs typeface="Arial"/>
                  </a:defRPr>
                </a:pPr>
                <a:r>
                  <a:rPr lang="en-US"/>
                  <a:t>years of formal education</a:t>
                </a:r>
              </a:p>
            </c:rich>
          </c:tx>
          <c:layout>
            <c:manualLayout>
              <c:xMode val="edge"/>
              <c:yMode val="edge"/>
              <c:x val="0.35882352941176471"/>
              <c:y val="0.92929483814523184"/>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1100" b="0" i="0" u="none" strike="noStrike" baseline="0">
                <a:solidFill>
                  <a:srgbClr val="000000"/>
                </a:solidFill>
                <a:latin typeface="Arial"/>
                <a:ea typeface="Arial"/>
                <a:cs typeface="Arial"/>
              </a:defRPr>
            </a:pPr>
            <a:endParaRPr lang="en-US"/>
          </a:p>
        </c:txPr>
        <c:crossAx val="436696136"/>
        <c:crosses val="autoZero"/>
        <c:crossBetween val="midCat"/>
        <c:majorUnit val="2"/>
      </c:valAx>
      <c:valAx>
        <c:axId val="436696136"/>
        <c:scaling>
          <c:orientation val="minMax"/>
        </c:scaling>
        <c:delete val="0"/>
        <c:axPos val="l"/>
        <c:majorGridlines>
          <c:spPr>
            <a:ln w="3175">
              <a:solidFill>
                <a:srgbClr val="000000"/>
              </a:solidFill>
              <a:prstDash val="solid"/>
            </a:ln>
          </c:spPr>
        </c:majorGridlines>
        <c:title>
          <c:tx>
            <c:rich>
              <a:bodyPr/>
              <a:lstStyle/>
              <a:p>
                <a:pPr>
                  <a:defRPr sz="1100" b="1" i="0" u="none" strike="noStrike" baseline="0">
                    <a:solidFill>
                      <a:srgbClr val="000000"/>
                    </a:solidFill>
                    <a:latin typeface="Arial"/>
                    <a:ea typeface="Arial"/>
                    <a:cs typeface="Arial"/>
                  </a:defRPr>
                </a:pPr>
                <a:r>
                  <a:rPr lang="en-US"/>
                  <a:t>1999 wage income, in $</a:t>
                </a:r>
              </a:p>
            </c:rich>
          </c:tx>
          <c:layout>
            <c:manualLayout>
              <c:xMode val="edge"/>
              <c:yMode val="edge"/>
              <c:x val="2.7941176470588237E-2"/>
              <c:y val="0.34747538375884829"/>
            </c:manualLayout>
          </c:layout>
          <c:overlay val="0"/>
          <c:spPr>
            <a:noFill/>
            <a:ln w="25400">
              <a:noFill/>
            </a:ln>
          </c:spPr>
        </c:title>
        <c:numFmt formatCode="\$#,##0" sourceLinked="0"/>
        <c:majorTickMark val="out"/>
        <c:minorTickMark val="none"/>
        <c:tickLblPos val="nextTo"/>
        <c:spPr>
          <a:ln w="3175">
            <a:solidFill>
              <a:srgbClr val="000000"/>
            </a:solidFill>
            <a:prstDash val="solid"/>
          </a:ln>
        </c:spPr>
        <c:txPr>
          <a:bodyPr rot="0" vert="horz"/>
          <a:lstStyle/>
          <a:p>
            <a:pPr>
              <a:defRPr sz="1100" b="0" i="0" u="none" strike="noStrike" baseline="0">
                <a:solidFill>
                  <a:srgbClr val="000000"/>
                </a:solidFill>
                <a:latin typeface="Arial"/>
                <a:ea typeface="Arial"/>
                <a:cs typeface="Arial"/>
              </a:defRPr>
            </a:pPr>
            <a:endParaRPr lang="en-US"/>
          </a:p>
        </c:txPr>
        <c:crossAx val="436702408"/>
        <c:crosses val="autoZero"/>
        <c:crossBetween val="midCat"/>
      </c:valAx>
      <c:spPr>
        <a:noFill/>
        <a:ln w="12700">
          <a:solidFill>
            <a:srgbClr val="808080"/>
          </a:solidFill>
          <a:prstDash val="solid"/>
        </a:ln>
      </c:spPr>
    </c:plotArea>
    <c:legend>
      <c:legendPos val="r"/>
      <c:layout>
        <c:manualLayout>
          <c:xMode val="edge"/>
          <c:yMode val="edge"/>
          <c:x val="0.83529411764705885"/>
          <c:y val="0.23030345449243086"/>
          <c:w val="0.15735294117647058"/>
          <c:h val="0.54545560592804698"/>
        </c:manualLayout>
      </c:layout>
      <c:overlay val="0"/>
      <c:spPr>
        <a:solidFill>
          <a:srgbClr val="FFFFFF"/>
        </a:solidFill>
        <a:ln w="3175">
          <a:solidFill>
            <a:srgbClr val="000000"/>
          </a:solidFill>
          <a:prstDash val="solid"/>
        </a:ln>
      </c:spPr>
      <c:txPr>
        <a:bodyPr/>
        <a:lstStyle/>
        <a:p>
          <a:pPr>
            <a:defRPr sz="775" b="0"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FFFFFF"/>
    </a:solidFill>
    <a:ln w="3175">
      <a:solidFill>
        <a:srgbClr val="000000"/>
      </a:solidFill>
      <a:prstDash val="solid"/>
    </a:ln>
  </c:spPr>
  <c:txPr>
    <a:bodyPr/>
    <a:lstStyle/>
    <a:p>
      <a:pPr>
        <a:defRPr sz="11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b="0" i="0" u="none" strike="noStrike" baseline="0">
                <a:solidFill>
                  <a:srgbClr val="000000"/>
                </a:solidFill>
                <a:latin typeface="Arial"/>
                <a:ea typeface="Arial"/>
                <a:cs typeface="Arial"/>
              </a:defRPr>
            </a:pPr>
            <a:r>
              <a:rPr lang="en-US"/>
              <a:t>Actual and non-linear
 predicted 1999 income, men and women age 30-39</a:t>
            </a:r>
          </a:p>
        </c:rich>
      </c:tx>
      <c:layout>
        <c:manualLayout>
          <c:xMode val="edge"/>
          <c:yMode val="edge"/>
          <c:x val="0.24852941176470589"/>
          <c:y val="3.0303030303030304E-2"/>
        </c:manualLayout>
      </c:layout>
      <c:overlay val="0"/>
      <c:spPr>
        <a:noFill/>
        <a:ln w="25400">
          <a:noFill/>
        </a:ln>
      </c:spPr>
    </c:title>
    <c:autoTitleDeleted val="0"/>
    <c:plotArea>
      <c:layout>
        <c:manualLayout>
          <c:layoutTarget val="inner"/>
          <c:xMode val="edge"/>
          <c:yMode val="edge"/>
          <c:x val="0.1676470588235294"/>
          <c:y val="0.15757606845026131"/>
          <c:w val="0.65"/>
          <c:h val="0.70101148400308555"/>
        </c:manualLayout>
      </c:layout>
      <c:scatterChart>
        <c:scatterStyle val="lineMarker"/>
        <c:varyColors val="0"/>
        <c:ser>
          <c:idx val="0"/>
          <c:order val="0"/>
          <c:tx>
            <c:v>men, actual income</c:v>
          </c:tx>
          <c:spPr>
            <a:ln w="12700">
              <a:solidFill>
                <a:srgbClr val="000080"/>
              </a:solidFill>
              <a:prstDash val="solid"/>
            </a:ln>
          </c:spPr>
          <c:marker>
            <c:symbol val="diamond"/>
            <c:size val="5"/>
            <c:spPr>
              <a:solidFill>
                <a:srgbClr val="000080"/>
              </a:solidFill>
              <a:ln>
                <a:solidFill>
                  <a:srgbClr val="000080"/>
                </a:solidFill>
                <a:prstDash val="solid"/>
              </a:ln>
            </c:spPr>
          </c:marker>
          <c:xVal>
            <c:numRef>
              <c:f>'regression fits, linearity'!$C$16:$C$24</c:f>
              <c:numCache>
                <c:formatCode>General</c:formatCode>
                <c:ptCount val="9"/>
                <c:pt idx="0">
                  <c:v>0</c:v>
                </c:pt>
                <c:pt idx="1">
                  <c:v>2.5</c:v>
                </c:pt>
                <c:pt idx="2">
                  <c:v>6.5</c:v>
                </c:pt>
                <c:pt idx="3">
                  <c:v>9</c:v>
                </c:pt>
                <c:pt idx="4">
                  <c:v>10</c:v>
                </c:pt>
                <c:pt idx="5">
                  <c:v>11</c:v>
                </c:pt>
                <c:pt idx="6">
                  <c:v>12</c:v>
                </c:pt>
                <c:pt idx="7">
                  <c:v>14</c:v>
                </c:pt>
                <c:pt idx="8">
                  <c:v>17</c:v>
                </c:pt>
              </c:numCache>
            </c:numRef>
          </c:xVal>
          <c:yVal>
            <c:numRef>
              <c:f>'regression fits, linearity'!$D$16:$D$24</c:f>
              <c:numCache>
                <c:formatCode>General</c:formatCode>
                <c:ptCount val="9"/>
                <c:pt idx="0">
                  <c:v>17776</c:v>
                </c:pt>
                <c:pt idx="1">
                  <c:v>18555</c:v>
                </c:pt>
                <c:pt idx="2">
                  <c:v>20013</c:v>
                </c:pt>
                <c:pt idx="3">
                  <c:v>18950</c:v>
                </c:pt>
                <c:pt idx="4">
                  <c:v>22419</c:v>
                </c:pt>
                <c:pt idx="5">
                  <c:v>22384</c:v>
                </c:pt>
                <c:pt idx="6">
                  <c:v>31565</c:v>
                </c:pt>
                <c:pt idx="7">
                  <c:v>37670</c:v>
                </c:pt>
                <c:pt idx="8">
                  <c:v>59410</c:v>
                </c:pt>
              </c:numCache>
            </c:numRef>
          </c:yVal>
          <c:smooth val="0"/>
        </c:ser>
        <c:ser>
          <c:idx val="2"/>
          <c:order val="1"/>
          <c:tx>
            <c:v>Men, non-Linear Prediction</c:v>
          </c:tx>
          <c:spPr>
            <a:ln w="25400">
              <a:solidFill>
                <a:srgbClr val="000080"/>
              </a:solidFill>
              <a:prstDash val="sysDash"/>
            </a:ln>
          </c:spPr>
          <c:marker>
            <c:symbol val="triangle"/>
            <c:size val="5"/>
            <c:spPr>
              <a:solidFill>
                <a:srgbClr val="000080"/>
              </a:solidFill>
              <a:ln>
                <a:solidFill>
                  <a:srgbClr val="000080"/>
                </a:solidFill>
                <a:prstDash val="solid"/>
              </a:ln>
            </c:spPr>
          </c:marker>
          <c:xVal>
            <c:numRef>
              <c:f>'regression fits, linearity'!$C$16:$C$24</c:f>
              <c:numCache>
                <c:formatCode>General</c:formatCode>
                <c:ptCount val="9"/>
                <c:pt idx="0">
                  <c:v>0</c:v>
                </c:pt>
                <c:pt idx="1">
                  <c:v>2.5</c:v>
                </c:pt>
                <c:pt idx="2">
                  <c:v>6.5</c:v>
                </c:pt>
                <c:pt idx="3">
                  <c:v>9</c:v>
                </c:pt>
                <c:pt idx="4">
                  <c:v>10</c:v>
                </c:pt>
                <c:pt idx="5">
                  <c:v>11</c:v>
                </c:pt>
                <c:pt idx="6">
                  <c:v>12</c:v>
                </c:pt>
                <c:pt idx="7">
                  <c:v>14</c:v>
                </c:pt>
                <c:pt idx="8">
                  <c:v>17</c:v>
                </c:pt>
              </c:numCache>
            </c:numRef>
          </c:xVal>
          <c:yVal>
            <c:numRef>
              <c:f>'regression fits, linearity'!$H$16:$H$24</c:f>
              <c:numCache>
                <c:formatCode>General</c:formatCode>
                <c:ptCount val="9"/>
                <c:pt idx="0">
                  <c:v>23539</c:v>
                </c:pt>
                <c:pt idx="1">
                  <c:v>23539</c:v>
                </c:pt>
                <c:pt idx="2">
                  <c:v>23539</c:v>
                </c:pt>
                <c:pt idx="3">
                  <c:v>23539</c:v>
                </c:pt>
                <c:pt idx="4">
                  <c:v>23539</c:v>
                </c:pt>
                <c:pt idx="5">
                  <c:v>23539</c:v>
                </c:pt>
                <c:pt idx="6">
                  <c:v>32840</c:v>
                </c:pt>
                <c:pt idx="7">
                  <c:v>38122</c:v>
                </c:pt>
                <c:pt idx="8">
                  <c:v>56234</c:v>
                </c:pt>
              </c:numCache>
            </c:numRef>
          </c:yVal>
          <c:smooth val="0"/>
        </c:ser>
        <c:ser>
          <c:idx val="1"/>
          <c:order val="2"/>
          <c:tx>
            <c:v>women, actual income</c:v>
          </c:tx>
          <c:spPr>
            <a:ln w="12700">
              <a:solidFill>
                <a:srgbClr val="FF00FF"/>
              </a:solidFill>
              <a:prstDash val="solid"/>
            </a:ln>
          </c:spPr>
          <c:marker>
            <c:symbol val="square"/>
            <c:size val="5"/>
            <c:spPr>
              <a:solidFill>
                <a:srgbClr val="FF00FF"/>
              </a:solidFill>
              <a:ln>
                <a:solidFill>
                  <a:srgbClr val="FF00FF"/>
                </a:solidFill>
                <a:prstDash val="solid"/>
              </a:ln>
            </c:spPr>
          </c:marker>
          <c:xVal>
            <c:numRef>
              <c:f>'regression fits, linearity'!$C$16:$C$24</c:f>
              <c:numCache>
                <c:formatCode>General</c:formatCode>
                <c:ptCount val="9"/>
                <c:pt idx="0">
                  <c:v>0</c:v>
                </c:pt>
                <c:pt idx="1">
                  <c:v>2.5</c:v>
                </c:pt>
                <c:pt idx="2">
                  <c:v>6.5</c:v>
                </c:pt>
                <c:pt idx="3">
                  <c:v>9</c:v>
                </c:pt>
                <c:pt idx="4">
                  <c:v>10</c:v>
                </c:pt>
                <c:pt idx="5">
                  <c:v>11</c:v>
                </c:pt>
                <c:pt idx="6">
                  <c:v>12</c:v>
                </c:pt>
                <c:pt idx="7">
                  <c:v>14</c:v>
                </c:pt>
                <c:pt idx="8">
                  <c:v>17</c:v>
                </c:pt>
              </c:numCache>
            </c:numRef>
          </c:xVal>
          <c:yVal>
            <c:numRef>
              <c:f>'regression fits, linearity'!$E$16:$E$24</c:f>
              <c:numCache>
                <c:formatCode>General</c:formatCode>
                <c:ptCount val="9"/>
                <c:pt idx="0">
                  <c:v>14534</c:v>
                </c:pt>
                <c:pt idx="1">
                  <c:v>10650</c:v>
                </c:pt>
                <c:pt idx="2">
                  <c:v>12691</c:v>
                </c:pt>
                <c:pt idx="3">
                  <c:v>10504</c:v>
                </c:pt>
                <c:pt idx="4">
                  <c:v>11830</c:v>
                </c:pt>
                <c:pt idx="5">
                  <c:v>13230</c:v>
                </c:pt>
                <c:pt idx="6">
                  <c:v>18713</c:v>
                </c:pt>
                <c:pt idx="7">
                  <c:v>22863</c:v>
                </c:pt>
                <c:pt idx="8">
                  <c:v>37053</c:v>
                </c:pt>
              </c:numCache>
            </c:numRef>
          </c:yVal>
          <c:smooth val="0"/>
        </c:ser>
        <c:ser>
          <c:idx val="3"/>
          <c:order val="3"/>
          <c:tx>
            <c:v>Women, non-Linear Prediction</c:v>
          </c:tx>
          <c:spPr>
            <a:ln w="25400">
              <a:solidFill>
                <a:srgbClr val="FF00FF"/>
              </a:solidFill>
              <a:prstDash val="sysDash"/>
            </a:ln>
          </c:spPr>
          <c:marker>
            <c:symbol val="x"/>
            <c:size val="3"/>
            <c:spPr>
              <a:solidFill>
                <a:srgbClr val="FF00FF"/>
              </a:solidFill>
              <a:ln>
                <a:solidFill>
                  <a:srgbClr val="FF00FF"/>
                </a:solidFill>
                <a:prstDash val="solid"/>
              </a:ln>
            </c:spPr>
          </c:marker>
          <c:xVal>
            <c:numRef>
              <c:f>'regression fits, linearity'!$C$16:$C$24</c:f>
              <c:numCache>
                <c:formatCode>General</c:formatCode>
                <c:ptCount val="9"/>
                <c:pt idx="0">
                  <c:v>0</c:v>
                </c:pt>
                <c:pt idx="1">
                  <c:v>2.5</c:v>
                </c:pt>
                <c:pt idx="2">
                  <c:v>6.5</c:v>
                </c:pt>
                <c:pt idx="3">
                  <c:v>9</c:v>
                </c:pt>
                <c:pt idx="4">
                  <c:v>10</c:v>
                </c:pt>
                <c:pt idx="5">
                  <c:v>11</c:v>
                </c:pt>
                <c:pt idx="6">
                  <c:v>12</c:v>
                </c:pt>
                <c:pt idx="7">
                  <c:v>14</c:v>
                </c:pt>
                <c:pt idx="8">
                  <c:v>17</c:v>
                </c:pt>
              </c:numCache>
            </c:numRef>
          </c:xVal>
          <c:yVal>
            <c:numRef>
              <c:f>'regression fits, linearity'!$I$16:$I$24</c:f>
              <c:numCache>
                <c:formatCode>General</c:formatCode>
                <c:ptCount val="9"/>
                <c:pt idx="0">
                  <c:v>7848</c:v>
                </c:pt>
                <c:pt idx="1">
                  <c:v>7848</c:v>
                </c:pt>
                <c:pt idx="2">
                  <c:v>7848</c:v>
                </c:pt>
                <c:pt idx="3">
                  <c:v>7848</c:v>
                </c:pt>
                <c:pt idx="4">
                  <c:v>7848</c:v>
                </c:pt>
                <c:pt idx="5">
                  <c:v>7848</c:v>
                </c:pt>
                <c:pt idx="6">
                  <c:v>17148</c:v>
                </c:pt>
                <c:pt idx="7">
                  <c:v>22431</c:v>
                </c:pt>
                <c:pt idx="8">
                  <c:v>40543</c:v>
                </c:pt>
              </c:numCache>
            </c:numRef>
          </c:yVal>
          <c:smooth val="0"/>
        </c:ser>
        <c:dLbls>
          <c:showLegendKey val="0"/>
          <c:showVal val="0"/>
          <c:showCatName val="0"/>
          <c:showSerName val="0"/>
          <c:showPercent val="0"/>
          <c:showBubbleSize val="0"/>
        </c:dLbls>
        <c:axId val="436695744"/>
        <c:axId val="436700448"/>
      </c:scatterChart>
      <c:valAx>
        <c:axId val="436695744"/>
        <c:scaling>
          <c:orientation val="minMax"/>
        </c:scaling>
        <c:delete val="0"/>
        <c:axPos val="b"/>
        <c:title>
          <c:tx>
            <c:rich>
              <a:bodyPr/>
              <a:lstStyle/>
              <a:p>
                <a:pPr>
                  <a:defRPr sz="1100" b="0" i="0" u="none" strike="noStrike" baseline="0">
                    <a:solidFill>
                      <a:srgbClr val="000000"/>
                    </a:solidFill>
                    <a:latin typeface="Arial"/>
                    <a:ea typeface="Arial"/>
                    <a:cs typeface="Arial"/>
                  </a:defRPr>
                </a:pPr>
                <a:r>
                  <a:rPr lang="en-US"/>
                  <a:t>years of formal education</a:t>
                </a:r>
              </a:p>
            </c:rich>
          </c:tx>
          <c:layout>
            <c:manualLayout>
              <c:xMode val="edge"/>
              <c:yMode val="edge"/>
              <c:x val="0.38088235294117645"/>
              <c:y val="0.92929483814523184"/>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1100" b="0" i="0" u="none" strike="noStrike" baseline="0">
                <a:solidFill>
                  <a:srgbClr val="000000"/>
                </a:solidFill>
                <a:latin typeface="Arial"/>
                <a:ea typeface="Arial"/>
                <a:cs typeface="Arial"/>
              </a:defRPr>
            </a:pPr>
            <a:endParaRPr lang="en-US"/>
          </a:p>
        </c:txPr>
        <c:crossAx val="436700448"/>
        <c:crosses val="autoZero"/>
        <c:crossBetween val="midCat"/>
        <c:majorUnit val="2"/>
      </c:valAx>
      <c:valAx>
        <c:axId val="436700448"/>
        <c:scaling>
          <c:orientation val="minMax"/>
        </c:scaling>
        <c:delete val="0"/>
        <c:axPos val="l"/>
        <c:majorGridlines>
          <c:spPr>
            <a:ln w="3175">
              <a:solidFill>
                <a:srgbClr val="000000"/>
              </a:solidFill>
              <a:prstDash val="solid"/>
            </a:ln>
          </c:spPr>
        </c:majorGridlines>
        <c:title>
          <c:tx>
            <c:rich>
              <a:bodyPr/>
              <a:lstStyle/>
              <a:p>
                <a:pPr>
                  <a:defRPr sz="1000" b="0" i="0" u="none" strike="noStrike" baseline="0">
                    <a:solidFill>
                      <a:srgbClr val="000000"/>
                    </a:solidFill>
                    <a:latin typeface="Arial"/>
                    <a:ea typeface="Arial"/>
                    <a:cs typeface="Arial"/>
                  </a:defRPr>
                </a:pPr>
                <a:r>
                  <a:rPr lang="en-US"/>
                  <a:t>1999 wage income, in $</a:t>
                </a:r>
              </a:p>
            </c:rich>
          </c:tx>
          <c:layout>
            <c:manualLayout>
              <c:xMode val="edge"/>
              <c:yMode val="edge"/>
              <c:x val="3.3823529411764704E-2"/>
              <c:y val="0.36363699992046444"/>
            </c:manualLayout>
          </c:layout>
          <c:overlay val="0"/>
          <c:spPr>
            <a:noFill/>
            <a:ln w="25400">
              <a:noFill/>
            </a:ln>
          </c:spPr>
        </c:title>
        <c:numFmt formatCode="\$#,##0" sourceLinked="0"/>
        <c:majorTickMark val="out"/>
        <c:minorTickMark val="none"/>
        <c:tickLblPos val="nextTo"/>
        <c:spPr>
          <a:ln w="3175">
            <a:solidFill>
              <a:srgbClr val="000000"/>
            </a:solidFill>
            <a:prstDash val="solid"/>
          </a:ln>
        </c:spPr>
        <c:txPr>
          <a:bodyPr rot="0" vert="horz"/>
          <a:lstStyle/>
          <a:p>
            <a:pPr>
              <a:defRPr sz="1100" b="0" i="1" u="none" strike="noStrike" baseline="0">
                <a:solidFill>
                  <a:srgbClr val="000000"/>
                </a:solidFill>
                <a:latin typeface="Arial"/>
                <a:ea typeface="Arial"/>
                <a:cs typeface="Arial"/>
              </a:defRPr>
            </a:pPr>
            <a:endParaRPr lang="en-US"/>
          </a:p>
        </c:txPr>
        <c:crossAx val="436695744"/>
        <c:crosses val="autoZero"/>
        <c:crossBetween val="midCat"/>
      </c:valAx>
      <c:spPr>
        <a:noFill/>
        <a:ln w="12700">
          <a:solidFill>
            <a:srgbClr val="808080"/>
          </a:solidFill>
          <a:prstDash val="solid"/>
        </a:ln>
      </c:spPr>
    </c:plotArea>
    <c:legend>
      <c:legendPos val="r"/>
      <c:layout>
        <c:manualLayout>
          <c:xMode val="edge"/>
          <c:yMode val="edge"/>
          <c:x val="0.83235294117647063"/>
          <c:y val="0.22222264641162276"/>
          <c:w val="0.15735294117647058"/>
          <c:h val="0.63030430287123207"/>
        </c:manualLayout>
      </c:layout>
      <c:overlay val="0"/>
      <c:spPr>
        <a:solidFill>
          <a:srgbClr val="FFFFFF"/>
        </a:solidFill>
        <a:ln w="3175">
          <a:solidFill>
            <a:srgbClr val="000000"/>
          </a:solidFill>
          <a:prstDash val="solid"/>
        </a:ln>
      </c:spPr>
      <c:txPr>
        <a:bodyPr/>
        <a:lstStyle/>
        <a:p>
          <a:pPr>
            <a:defRPr sz="775" b="0"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FFFFFF"/>
    </a:solidFill>
    <a:ln w="3175">
      <a:solidFill>
        <a:srgbClr val="000000"/>
      </a:solidFill>
      <a:prstDash val="solid"/>
    </a:ln>
  </c:spPr>
  <c:txPr>
    <a:bodyPr/>
    <a:lstStyle/>
    <a:p>
      <a:pPr>
        <a:defRPr sz="1100" b="0" i="1" u="none" strike="noStrike" baseline="0">
          <a:solidFill>
            <a:srgbClr val="000000"/>
          </a:solidFill>
          <a:latin typeface="Arial"/>
          <a:ea typeface="Arial"/>
          <a:cs typeface="Arial"/>
        </a:defRPr>
      </a:pPr>
      <a:endParaRPr lang="en-US"/>
    </a:p>
  </c:txPr>
  <c:printSettings>
    <c:headerFooter alignWithMargins="0"/>
    <c:pageMargins b="1" l="0.75" r="0.75" t="1" header="0.5" footer="0.5"/>
    <c:pageSetup orientation="landscape" horizontalDpi="0" verticalDpi="0"/>
  </c:printSettings>
</c:chartSpace>
</file>

<file path=xl/charts/chart1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Calibri"/>
                <a:ea typeface="Calibri"/>
                <a:cs typeface="Calibri"/>
              </a:defRPr>
            </a:pPr>
            <a:r>
              <a:rPr lang="en-US"/>
              <a:t>Odds and Log Odds as a Function of Probabilities from 0 to 1</a:t>
            </a:r>
          </a:p>
        </c:rich>
      </c:tx>
      <c:overlay val="0"/>
    </c:title>
    <c:autoTitleDeleted val="0"/>
    <c:plotArea>
      <c:layout/>
      <c:scatterChart>
        <c:scatterStyle val="lineMarker"/>
        <c:varyColors val="0"/>
        <c:ser>
          <c:idx val="0"/>
          <c:order val="0"/>
          <c:tx>
            <c:strRef>
              <c:f>logits!$D$14</c:f>
              <c:strCache>
                <c:ptCount val="1"/>
                <c:pt idx="0">
                  <c:v>The Odds P/(1-P)</c:v>
                </c:pt>
              </c:strCache>
            </c:strRef>
          </c:tx>
          <c:xVal>
            <c:numRef>
              <c:f>logits!$C$15:$C$69</c:f>
              <c:numCache>
                <c:formatCode>0.00E+00</c:formatCode>
                <c:ptCount val="55"/>
                <c:pt idx="0">
                  <c:v>1E-8</c:v>
                </c:pt>
                <c:pt idx="1">
                  <c:v>1.0000000000000001E-5</c:v>
                </c:pt>
                <c:pt idx="2" formatCode="General">
                  <c:v>0.01</c:v>
                </c:pt>
                <c:pt idx="3" formatCode="General">
                  <c:v>0.02</c:v>
                </c:pt>
                <c:pt idx="4" formatCode="General">
                  <c:v>0.04</c:v>
                </c:pt>
                <c:pt idx="5" formatCode="General">
                  <c:v>0.06</c:v>
                </c:pt>
                <c:pt idx="6" formatCode="General">
                  <c:v>0.08</c:v>
                </c:pt>
                <c:pt idx="7" formatCode="General">
                  <c:v>0.1</c:v>
                </c:pt>
                <c:pt idx="8" formatCode="General">
                  <c:v>0.12000000000000001</c:v>
                </c:pt>
                <c:pt idx="9" formatCode="General">
                  <c:v>0.14000000000000001</c:v>
                </c:pt>
                <c:pt idx="10" formatCode="General">
                  <c:v>0.16</c:v>
                </c:pt>
                <c:pt idx="11" formatCode="General">
                  <c:v>0.18</c:v>
                </c:pt>
                <c:pt idx="12" formatCode="General">
                  <c:v>0.19999999999999998</c:v>
                </c:pt>
                <c:pt idx="13" formatCode="General">
                  <c:v>0.21999999999999997</c:v>
                </c:pt>
                <c:pt idx="14" formatCode="General">
                  <c:v>0.23999999999999996</c:v>
                </c:pt>
                <c:pt idx="15" formatCode="General">
                  <c:v>0.25999999999999995</c:v>
                </c:pt>
                <c:pt idx="16" formatCode="General">
                  <c:v>0.27999999999999997</c:v>
                </c:pt>
                <c:pt idx="17" formatCode="General">
                  <c:v>0.3</c:v>
                </c:pt>
                <c:pt idx="18" formatCode="General">
                  <c:v>0.32</c:v>
                </c:pt>
                <c:pt idx="19" formatCode="General">
                  <c:v>0.34</c:v>
                </c:pt>
                <c:pt idx="20" formatCode="General">
                  <c:v>0.36000000000000004</c:v>
                </c:pt>
                <c:pt idx="21" formatCode="General">
                  <c:v>0.38000000000000006</c:v>
                </c:pt>
                <c:pt idx="22" formatCode="General">
                  <c:v>0.40000000000000008</c:v>
                </c:pt>
                <c:pt idx="23" formatCode="General">
                  <c:v>0.4200000000000001</c:v>
                </c:pt>
                <c:pt idx="24" formatCode="General">
                  <c:v>0.44000000000000011</c:v>
                </c:pt>
                <c:pt idx="25" formatCode="General">
                  <c:v>0.46000000000000013</c:v>
                </c:pt>
                <c:pt idx="26" formatCode="General">
                  <c:v>0.48000000000000015</c:v>
                </c:pt>
                <c:pt idx="27" formatCode="General">
                  <c:v>0.50000000000000011</c:v>
                </c:pt>
                <c:pt idx="28" formatCode="General">
                  <c:v>0.52000000000000013</c:v>
                </c:pt>
                <c:pt idx="29" formatCode="General">
                  <c:v>0.54000000000000015</c:v>
                </c:pt>
                <c:pt idx="30" formatCode="General">
                  <c:v>0.56000000000000016</c:v>
                </c:pt>
                <c:pt idx="31" formatCode="General">
                  <c:v>0.58000000000000018</c:v>
                </c:pt>
                <c:pt idx="32" formatCode="General">
                  <c:v>0.6000000000000002</c:v>
                </c:pt>
                <c:pt idx="33" formatCode="General">
                  <c:v>0.62000000000000022</c:v>
                </c:pt>
                <c:pt idx="34" formatCode="General">
                  <c:v>0.64000000000000024</c:v>
                </c:pt>
                <c:pt idx="35" formatCode="General">
                  <c:v>0.66000000000000025</c:v>
                </c:pt>
                <c:pt idx="36" formatCode="General">
                  <c:v>0.68000000000000027</c:v>
                </c:pt>
                <c:pt idx="37" formatCode="General">
                  <c:v>0.70000000000000029</c:v>
                </c:pt>
                <c:pt idx="38" formatCode="General">
                  <c:v>0.72000000000000031</c:v>
                </c:pt>
                <c:pt idx="39" formatCode="General">
                  <c:v>0.74000000000000032</c:v>
                </c:pt>
                <c:pt idx="40" formatCode="General">
                  <c:v>0.76000000000000034</c:v>
                </c:pt>
                <c:pt idx="41" formatCode="General">
                  <c:v>0.78000000000000036</c:v>
                </c:pt>
                <c:pt idx="42" formatCode="General">
                  <c:v>0.80000000000000038</c:v>
                </c:pt>
                <c:pt idx="43" formatCode="General">
                  <c:v>0.8200000000000004</c:v>
                </c:pt>
                <c:pt idx="44" formatCode="General">
                  <c:v>0.84000000000000041</c:v>
                </c:pt>
                <c:pt idx="45" formatCode="General">
                  <c:v>0.86000000000000043</c:v>
                </c:pt>
                <c:pt idx="46" formatCode="General">
                  <c:v>0.88000000000000045</c:v>
                </c:pt>
                <c:pt idx="47" formatCode="General">
                  <c:v>0.90000000000000047</c:v>
                </c:pt>
                <c:pt idx="48" formatCode="General">
                  <c:v>0.92000000000000048</c:v>
                </c:pt>
                <c:pt idx="49" formatCode="General">
                  <c:v>0.9400000000000005</c:v>
                </c:pt>
                <c:pt idx="50" formatCode="General">
                  <c:v>0.96000000000000052</c:v>
                </c:pt>
                <c:pt idx="51" formatCode="General">
                  <c:v>0.98</c:v>
                </c:pt>
                <c:pt idx="52" formatCode="General">
                  <c:v>0.99</c:v>
                </c:pt>
                <c:pt idx="53" formatCode="General">
                  <c:v>0.99999000000000005</c:v>
                </c:pt>
                <c:pt idx="54" formatCode="0.00000000000">
                  <c:v>0.99999998999999995</c:v>
                </c:pt>
              </c:numCache>
            </c:numRef>
          </c:xVal>
          <c:yVal>
            <c:numRef>
              <c:f>logits!$D$15:$D$69</c:f>
              <c:numCache>
                <c:formatCode>General</c:formatCode>
                <c:ptCount val="55"/>
                <c:pt idx="0" formatCode="0.00E+00">
                  <c:v>1.0000000100000002E-8</c:v>
                </c:pt>
                <c:pt idx="1">
                  <c:v>1.000010000100001E-5</c:v>
                </c:pt>
                <c:pt idx="2">
                  <c:v>1.0101010101010102E-2</c:v>
                </c:pt>
                <c:pt idx="3">
                  <c:v>2.0408163265306124E-2</c:v>
                </c:pt>
                <c:pt idx="4">
                  <c:v>4.1666666666666671E-2</c:v>
                </c:pt>
                <c:pt idx="5">
                  <c:v>6.3829787234042548E-2</c:v>
                </c:pt>
                <c:pt idx="6">
                  <c:v>8.6956521739130432E-2</c:v>
                </c:pt>
                <c:pt idx="7">
                  <c:v>0.11111111111111112</c:v>
                </c:pt>
                <c:pt idx="8">
                  <c:v>0.13636363636363638</c:v>
                </c:pt>
                <c:pt idx="9">
                  <c:v>0.16279069767441862</c:v>
                </c:pt>
                <c:pt idx="10">
                  <c:v>0.19047619047619049</c:v>
                </c:pt>
                <c:pt idx="11">
                  <c:v>0.21951219512195119</c:v>
                </c:pt>
                <c:pt idx="12">
                  <c:v>0.24999999999999997</c:v>
                </c:pt>
                <c:pt idx="13">
                  <c:v>0.28205128205128199</c:v>
                </c:pt>
                <c:pt idx="14">
                  <c:v>0.31578947368421045</c:v>
                </c:pt>
                <c:pt idx="15">
                  <c:v>0.35135135135135132</c:v>
                </c:pt>
                <c:pt idx="16">
                  <c:v>0.38888888888888884</c:v>
                </c:pt>
                <c:pt idx="17">
                  <c:v>0.4285714285714286</c:v>
                </c:pt>
                <c:pt idx="18">
                  <c:v>0.4705882352941177</c:v>
                </c:pt>
                <c:pt idx="19">
                  <c:v>0.51515151515151525</c:v>
                </c:pt>
                <c:pt idx="20">
                  <c:v>0.56250000000000011</c:v>
                </c:pt>
                <c:pt idx="21">
                  <c:v>0.61290322580645185</c:v>
                </c:pt>
                <c:pt idx="22">
                  <c:v>0.66666666666666696</c:v>
                </c:pt>
                <c:pt idx="23">
                  <c:v>0.7241379310344831</c:v>
                </c:pt>
                <c:pt idx="24">
                  <c:v>0.78571428571428614</c:v>
                </c:pt>
                <c:pt idx="25">
                  <c:v>0.85185185185185242</c:v>
                </c:pt>
                <c:pt idx="26">
                  <c:v>0.92307692307692368</c:v>
                </c:pt>
                <c:pt idx="27">
                  <c:v>1.0000000000000004</c:v>
                </c:pt>
                <c:pt idx="28">
                  <c:v>1.0833333333333339</c:v>
                </c:pt>
                <c:pt idx="29">
                  <c:v>1.1739130434782616</c:v>
                </c:pt>
                <c:pt idx="30">
                  <c:v>1.2727272727272736</c:v>
                </c:pt>
                <c:pt idx="31">
                  <c:v>1.380952380952382</c:v>
                </c:pt>
                <c:pt idx="32">
                  <c:v>1.5000000000000013</c:v>
                </c:pt>
                <c:pt idx="33">
                  <c:v>1.6315789473684226</c:v>
                </c:pt>
                <c:pt idx="34">
                  <c:v>1.7777777777777797</c:v>
                </c:pt>
                <c:pt idx="35">
                  <c:v>1.9411764705882375</c:v>
                </c:pt>
                <c:pt idx="36">
                  <c:v>2.1250000000000027</c:v>
                </c:pt>
                <c:pt idx="37">
                  <c:v>2.3333333333333366</c:v>
                </c:pt>
                <c:pt idx="38">
                  <c:v>2.5714285714285752</c:v>
                </c:pt>
                <c:pt idx="39">
                  <c:v>2.8461538461538511</c:v>
                </c:pt>
                <c:pt idx="40">
                  <c:v>3.1666666666666727</c:v>
                </c:pt>
                <c:pt idx="41">
                  <c:v>3.545454545454553</c:v>
                </c:pt>
                <c:pt idx="42">
                  <c:v>4.0000000000000098</c:v>
                </c:pt>
                <c:pt idx="43">
                  <c:v>4.5555555555555678</c:v>
                </c:pt>
                <c:pt idx="44">
                  <c:v>5.250000000000016</c:v>
                </c:pt>
                <c:pt idx="45">
                  <c:v>6.1428571428571646</c:v>
                </c:pt>
                <c:pt idx="46">
                  <c:v>7.3333333333333641</c:v>
                </c:pt>
                <c:pt idx="47">
                  <c:v>9.0000000000000462</c:v>
                </c:pt>
                <c:pt idx="48">
                  <c:v>11.500000000000076</c:v>
                </c:pt>
                <c:pt idx="49">
                  <c:v>15.666666666666806</c:v>
                </c:pt>
                <c:pt idx="50">
                  <c:v>24.000000000000323</c:v>
                </c:pt>
                <c:pt idx="51">
                  <c:v>48.999999999999957</c:v>
                </c:pt>
                <c:pt idx="52">
                  <c:v>98.999999999999915</c:v>
                </c:pt>
                <c:pt idx="53">
                  <c:v>99999.000000455097</c:v>
                </c:pt>
                <c:pt idx="54">
                  <c:v>99999998.497524068</c:v>
                </c:pt>
              </c:numCache>
            </c:numRef>
          </c:yVal>
          <c:smooth val="0"/>
        </c:ser>
        <c:ser>
          <c:idx val="1"/>
          <c:order val="1"/>
          <c:tx>
            <c:strRef>
              <c:f>logits!$E$14</c:f>
              <c:strCache>
                <c:ptCount val="1"/>
                <c:pt idx="0">
                  <c:v>The log odds ln(P/(1-P))</c:v>
                </c:pt>
              </c:strCache>
            </c:strRef>
          </c:tx>
          <c:xVal>
            <c:numRef>
              <c:f>logits!$C$15:$C$69</c:f>
              <c:numCache>
                <c:formatCode>0.00E+00</c:formatCode>
                <c:ptCount val="55"/>
                <c:pt idx="0">
                  <c:v>1E-8</c:v>
                </c:pt>
                <c:pt idx="1">
                  <c:v>1.0000000000000001E-5</c:v>
                </c:pt>
                <c:pt idx="2" formatCode="General">
                  <c:v>0.01</c:v>
                </c:pt>
                <c:pt idx="3" formatCode="General">
                  <c:v>0.02</c:v>
                </c:pt>
                <c:pt idx="4" formatCode="General">
                  <c:v>0.04</c:v>
                </c:pt>
                <c:pt idx="5" formatCode="General">
                  <c:v>0.06</c:v>
                </c:pt>
                <c:pt idx="6" formatCode="General">
                  <c:v>0.08</c:v>
                </c:pt>
                <c:pt idx="7" formatCode="General">
                  <c:v>0.1</c:v>
                </c:pt>
                <c:pt idx="8" formatCode="General">
                  <c:v>0.12000000000000001</c:v>
                </c:pt>
                <c:pt idx="9" formatCode="General">
                  <c:v>0.14000000000000001</c:v>
                </c:pt>
                <c:pt idx="10" formatCode="General">
                  <c:v>0.16</c:v>
                </c:pt>
                <c:pt idx="11" formatCode="General">
                  <c:v>0.18</c:v>
                </c:pt>
                <c:pt idx="12" formatCode="General">
                  <c:v>0.19999999999999998</c:v>
                </c:pt>
                <c:pt idx="13" formatCode="General">
                  <c:v>0.21999999999999997</c:v>
                </c:pt>
                <c:pt idx="14" formatCode="General">
                  <c:v>0.23999999999999996</c:v>
                </c:pt>
                <c:pt idx="15" formatCode="General">
                  <c:v>0.25999999999999995</c:v>
                </c:pt>
                <c:pt idx="16" formatCode="General">
                  <c:v>0.27999999999999997</c:v>
                </c:pt>
                <c:pt idx="17" formatCode="General">
                  <c:v>0.3</c:v>
                </c:pt>
                <c:pt idx="18" formatCode="General">
                  <c:v>0.32</c:v>
                </c:pt>
                <c:pt idx="19" formatCode="General">
                  <c:v>0.34</c:v>
                </c:pt>
                <c:pt idx="20" formatCode="General">
                  <c:v>0.36000000000000004</c:v>
                </c:pt>
                <c:pt idx="21" formatCode="General">
                  <c:v>0.38000000000000006</c:v>
                </c:pt>
                <c:pt idx="22" formatCode="General">
                  <c:v>0.40000000000000008</c:v>
                </c:pt>
                <c:pt idx="23" formatCode="General">
                  <c:v>0.4200000000000001</c:v>
                </c:pt>
                <c:pt idx="24" formatCode="General">
                  <c:v>0.44000000000000011</c:v>
                </c:pt>
                <c:pt idx="25" formatCode="General">
                  <c:v>0.46000000000000013</c:v>
                </c:pt>
                <c:pt idx="26" formatCode="General">
                  <c:v>0.48000000000000015</c:v>
                </c:pt>
                <c:pt idx="27" formatCode="General">
                  <c:v>0.50000000000000011</c:v>
                </c:pt>
                <c:pt idx="28" formatCode="General">
                  <c:v>0.52000000000000013</c:v>
                </c:pt>
                <c:pt idx="29" formatCode="General">
                  <c:v>0.54000000000000015</c:v>
                </c:pt>
                <c:pt idx="30" formatCode="General">
                  <c:v>0.56000000000000016</c:v>
                </c:pt>
                <c:pt idx="31" formatCode="General">
                  <c:v>0.58000000000000018</c:v>
                </c:pt>
                <c:pt idx="32" formatCode="General">
                  <c:v>0.6000000000000002</c:v>
                </c:pt>
                <c:pt idx="33" formatCode="General">
                  <c:v>0.62000000000000022</c:v>
                </c:pt>
                <c:pt idx="34" formatCode="General">
                  <c:v>0.64000000000000024</c:v>
                </c:pt>
                <c:pt idx="35" formatCode="General">
                  <c:v>0.66000000000000025</c:v>
                </c:pt>
                <c:pt idx="36" formatCode="General">
                  <c:v>0.68000000000000027</c:v>
                </c:pt>
                <c:pt idx="37" formatCode="General">
                  <c:v>0.70000000000000029</c:v>
                </c:pt>
                <c:pt idx="38" formatCode="General">
                  <c:v>0.72000000000000031</c:v>
                </c:pt>
                <c:pt idx="39" formatCode="General">
                  <c:v>0.74000000000000032</c:v>
                </c:pt>
                <c:pt idx="40" formatCode="General">
                  <c:v>0.76000000000000034</c:v>
                </c:pt>
                <c:pt idx="41" formatCode="General">
                  <c:v>0.78000000000000036</c:v>
                </c:pt>
                <c:pt idx="42" formatCode="General">
                  <c:v>0.80000000000000038</c:v>
                </c:pt>
                <c:pt idx="43" formatCode="General">
                  <c:v>0.8200000000000004</c:v>
                </c:pt>
                <c:pt idx="44" formatCode="General">
                  <c:v>0.84000000000000041</c:v>
                </c:pt>
                <c:pt idx="45" formatCode="General">
                  <c:v>0.86000000000000043</c:v>
                </c:pt>
                <c:pt idx="46" formatCode="General">
                  <c:v>0.88000000000000045</c:v>
                </c:pt>
                <c:pt idx="47" formatCode="General">
                  <c:v>0.90000000000000047</c:v>
                </c:pt>
                <c:pt idx="48" formatCode="General">
                  <c:v>0.92000000000000048</c:v>
                </c:pt>
                <c:pt idx="49" formatCode="General">
                  <c:v>0.9400000000000005</c:v>
                </c:pt>
                <c:pt idx="50" formatCode="General">
                  <c:v>0.96000000000000052</c:v>
                </c:pt>
                <c:pt idx="51" formatCode="General">
                  <c:v>0.98</c:v>
                </c:pt>
                <c:pt idx="52" formatCode="General">
                  <c:v>0.99</c:v>
                </c:pt>
                <c:pt idx="53" formatCode="General">
                  <c:v>0.99999000000000005</c:v>
                </c:pt>
                <c:pt idx="54" formatCode="0.00000000000">
                  <c:v>0.99999998999999995</c:v>
                </c:pt>
              </c:numCache>
            </c:numRef>
          </c:xVal>
          <c:yVal>
            <c:numRef>
              <c:f>logits!$E$15:$E$69</c:f>
              <c:numCache>
                <c:formatCode>General</c:formatCode>
                <c:ptCount val="55"/>
                <c:pt idx="0">
                  <c:v>-18.420680733952366</c:v>
                </c:pt>
                <c:pt idx="1">
                  <c:v>-11.512915464920228</c:v>
                </c:pt>
                <c:pt idx="2">
                  <c:v>-4.5951198501345898</c:v>
                </c:pt>
                <c:pt idx="3">
                  <c:v>-3.8918202981106265</c:v>
                </c:pt>
                <c:pt idx="4">
                  <c:v>-3.1780538303479453</c:v>
                </c:pt>
                <c:pt idx="5">
                  <c:v>-2.7515353130419489</c:v>
                </c:pt>
                <c:pt idx="6">
                  <c:v>-2.4423470353692043</c:v>
                </c:pt>
                <c:pt idx="7">
                  <c:v>-2.1972245773362191</c:v>
                </c:pt>
                <c:pt idx="8">
                  <c:v>-1.9924301646902061</c:v>
                </c:pt>
                <c:pt idx="9">
                  <c:v>-1.8152899666382492</c:v>
                </c:pt>
                <c:pt idx="10">
                  <c:v>-1.6582280766035322</c:v>
                </c:pt>
                <c:pt idx="11">
                  <c:v>-1.5163474893680886</c:v>
                </c:pt>
                <c:pt idx="12">
                  <c:v>-1.3862943611198908</c:v>
                </c:pt>
                <c:pt idx="13">
                  <c:v>-1.2656663733312761</c:v>
                </c:pt>
                <c:pt idx="14">
                  <c:v>-1.1526795099383857</c:v>
                </c:pt>
                <c:pt idx="15">
                  <c:v>-1.0459685551826878</c:v>
                </c:pt>
                <c:pt idx="16">
                  <c:v>-0.94446160884085151</c:v>
                </c:pt>
                <c:pt idx="17">
                  <c:v>-0.84729786038720356</c:v>
                </c:pt>
                <c:pt idx="18">
                  <c:v>-0.75377180237638008</c:v>
                </c:pt>
                <c:pt idx="19">
                  <c:v>-0.66329421741026395</c:v>
                </c:pt>
                <c:pt idx="20">
                  <c:v>-0.57536414490356169</c:v>
                </c:pt>
                <c:pt idx="21">
                  <c:v>-0.4895482253187054</c:v>
                </c:pt>
                <c:pt idx="22">
                  <c:v>-0.40546510810816394</c:v>
                </c:pt>
                <c:pt idx="23">
                  <c:v>-0.32277339226305057</c:v>
                </c:pt>
                <c:pt idx="24">
                  <c:v>-0.24116205681688752</c:v>
                </c:pt>
                <c:pt idx="25">
                  <c:v>-0.16034265007517873</c:v>
                </c:pt>
                <c:pt idx="26">
                  <c:v>-8.0042707673535773E-2</c:v>
                </c:pt>
                <c:pt idx="27">
                  <c:v>4.4408920985006252E-16</c:v>
                </c:pt>
                <c:pt idx="28">
                  <c:v>8.0042707673536967E-2</c:v>
                </c:pt>
                <c:pt idx="29">
                  <c:v>0.16034265007518003</c:v>
                </c:pt>
                <c:pt idx="30">
                  <c:v>0.24116205681688876</c:v>
                </c:pt>
                <c:pt idx="31">
                  <c:v>0.32277339226305179</c:v>
                </c:pt>
                <c:pt idx="32">
                  <c:v>0.40546510810816527</c:v>
                </c:pt>
                <c:pt idx="33">
                  <c:v>0.48954822531870673</c:v>
                </c:pt>
                <c:pt idx="34">
                  <c:v>0.57536414490356291</c:v>
                </c:pt>
                <c:pt idx="35">
                  <c:v>0.66329421741026529</c:v>
                </c:pt>
                <c:pt idx="36">
                  <c:v>0.75377180237638142</c:v>
                </c:pt>
                <c:pt idx="37">
                  <c:v>0.847297860387205</c:v>
                </c:pt>
                <c:pt idx="38">
                  <c:v>0.94446160884085284</c:v>
                </c:pt>
                <c:pt idx="39">
                  <c:v>1.0459685551826894</c:v>
                </c:pt>
                <c:pt idx="40">
                  <c:v>1.1526795099383873</c:v>
                </c:pt>
                <c:pt idx="41">
                  <c:v>1.2656663733312781</c:v>
                </c:pt>
                <c:pt idx="42">
                  <c:v>1.386294361119893</c:v>
                </c:pt>
                <c:pt idx="43">
                  <c:v>1.5163474893680911</c:v>
                </c:pt>
                <c:pt idx="44">
                  <c:v>1.6582280766035353</c:v>
                </c:pt>
                <c:pt idx="45">
                  <c:v>1.8152899666382527</c:v>
                </c:pt>
                <c:pt idx="46">
                  <c:v>1.9924301646902103</c:v>
                </c:pt>
                <c:pt idx="47">
                  <c:v>2.1972245773362244</c:v>
                </c:pt>
                <c:pt idx="48">
                  <c:v>2.4423470353692109</c:v>
                </c:pt>
                <c:pt idx="49">
                  <c:v>2.7515353130419578</c:v>
                </c:pt>
                <c:pt idx="50">
                  <c:v>3.1780538303479591</c:v>
                </c:pt>
                <c:pt idx="51">
                  <c:v>3.8918202981106256</c:v>
                </c:pt>
                <c:pt idx="52">
                  <c:v>4.5951198501345889</c:v>
                </c:pt>
                <c:pt idx="53">
                  <c:v>11.512915464924779</c:v>
                </c:pt>
                <c:pt idx="54">
                  <c:v>18.420680728927607</c:v>
                </c:pt>
              </c:numCache>
            </c:numRef>
          </c:yVal>
          <c:smooth val="0"/>
        </c:ser>
        <c:dLbls>
          <c:showLegendKey val="0"/>
          <c:showVal val="0"/>
          <c:showCatName val="0"/>
          <c:showSerName val="0"/>
          <c:showPercent val="0"/>
          <c:showBubbleSize val="0"/>
        </c:dLbls>
        <c:axId val="436700840"/>
        <c:axId val="436701232"/>
      </c:scatterChart>
      <c:valAx>
        <c:axId val="436700840"/>
        <c:scaling>
          <c:orientation val="minMax"/>
          <c:max val="1"/>
          <c:min val="0"/>
        </c:scaling>
        <c:delete val="0"/>
        <c:axPos val="b"/>
        <c:numFmt formatCode="0.0" sourceLinked="0"/>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436701232"/>
        <c:crossesAt val="0"/>
        <c:crossBetween val="midCat"/>
        <c:majorUnit val="0.1"/>
        <c:minorUnit val="4.0000000000000008E-2"/>
      </c:valAx>
      <c:valAx>
        <c:axId val="436701232"/>
        <c:scaling>
          <c:orientation val="minMax"/>
          <c:max val="15"/>
          <c:min val="-15"/>
        </c:scaling>
        <c:delete val="0"/>
        <c:axPos val="l"/>
        <c:majorGridlines/>
        <c:numFmt formatCode="0.00E+0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436700840"/>
        <c:crosses val="autoZero"/>
        <c:crossBetween val="midCat"/>
        <c:majorUnit val="1"/>
        <c:minorUnit val="1"/>
      </c:valAx>
    </c:plotArea>
    <c:legend>
      <c:legendPos val="r"/>
      <c:layout>
        <c:manualLayout>
          <c:xMode val="edge"/>
          <c:yMode val="edge"/>
          <c:x val="0.70621607327332669"/>
          <c:y val="0.49312377210216107"/>
          <c:w val="0.27683675133828611"/>
          <c:h val="0.15717092337917482"/>
        </c:manualLayout>
      </c:layout>
      <c:overlay val="0"/>
      <c:txPr>
        <a:bodyPr/>
        <a:lstStyle/>
        <a:p>
          <a:pPr>
            <a:defRPr sz="775"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1" i="0" u="none" strike="noStrike" baseline="0">
                <a:solidFill>
                  <a:srgbClr val="000000"/>
                </a:solidFill>
                <a:latin typeface="Calibri"/>
                <a:ea typeface="Calibri"/>
                <a:cs typeface="Calibri"/>
              </a:defRPr>
            </a:pPr>
            <a:r>
              <a:rPr lang="en-US"/>
              <a:t>What happens to predicted probabilities after linear and odds ratio transforms</a:t>
            </a:r>
          </a:p>
        </c:rich>
      </c:tx>
      <c:overlay val="0"/>
    </c:title>
    <c:autoTitleDeleted val="0"/>
    <c:plotArea>
      <c:layout/>
      <c:scatterChart>
        <c:scatterStyle val="lineMarker"/>
        <c:varyColors val="0"/>
        <c:ser>
          <c:idx val="1"/>
          <c:order val="0"/>
          <c:tx>
            <c:v>Linear transform</c:v>
          </c:tx>
          <c:xVal>
            <c:numRef>
              <c:f>logits!$P$15:$P$69</c:f>
              <c:numCache>
                <c:formatCode>0.00E+00</c:formatCode>
                <c:ptCount val="55"/>
                <c:pt idx="0">
                  <c:v>1E-8</c:v>
                </c:pt>
                <c:pt idx="1">
                  <c:v>1.0000000000000001E-5</c:v>
                </c:pt>
                <c:pt idx="2" formatCode="General">
                  <c:v>0.01</c:v>
                </c:pt>
                <c:pt idx="3" formatCode="General">
                  <c:v>0.02</c:v>
                </c:pt>
                <c:pt idx="4" formatCode="General">
                  <c:v>0.04</c:v>
                </c:pt>
                <c:pt idx="5" formatCode="General">
                  <c:v>0.06</c:v>
                </c:pt>
                <c:pt idx="6" formatCode="General">
                  <c:v>0.08</c:v>
                </c:pt>
                <c:pt idx="7" formatCode="General">
                  <c:v>0.1</c:v>
                </c:pt>
                <c:pt idx="8" formatCode="General">
                  <c:v>0.12000000000000001</c:v>
                </c:pt>
                <c:pt idx="9" formatCode="General">
                  <c:v>0.14000000000000001</c:v>
                </c:pt>
                <c:pt idx="10" formatCode="General">
                  <c:v>0.16</c:v>
                </c:pt>
                <c:pt idx="11" formatCode="General">
                  <c:v>0.18</c:v>
                </c:pt>
                <c:pt idx="12" formatCode="General">
                  <c:v>0.19999999999999998</c:v>
                </c:pt>
                <c:pt idx="13" formatCode="General">
                  <c:v>0.21999999999999997</c:v>
                </c:pt>
                <c:pt idx="14" formatCode="General">
                  <c:v>0.23999999999999996</c:v>
                </c:pt>
                <c:pt idx="15" formatCode="General">
                  <c:v>0.25999999999999995</c:v>
                </c:pt>
                <c:pt idx="16" formatCode="General">
                  <c:v>0.27999999999999997</c:v>
                </c:pt>
                <c:pt idx="17" formatCode="General">
                  <c:v>0.3</c:v>
                </c:pt>
                <c:pt idx="18" formatCode="General">
                  <c:v>0.32</c:v>
                </c:pt>
                <c:pt idx="19" formatCode="General">
                  <c:v>0.34</c:v>
                </c:pt>
                <c:pt idx="20" formatCode="General">
                  <c:v>0.36000000000000004</c:v>
                </c:pt>
                <c:pt idx="21" formatCode="General">
                  <c:v>0.38000000000000006</c:v>
                </c:pt>
                <c:pt idx="22" formatCode="General">
                  <c:v>0.40000000000000008</c:v>
                </c:pt>
                <c:pt idx="23" formatCode="General">
                  <c:v>0.4200000000000001</c:v>
                </c:pt>
                <c:pt idx="24" formatCode="General">
                  <c:v>0.44000000000000011</c:v>
                </c:pt>
                <c:pt idx="25" formatCode="General">
                  <c:v>0.46000000000000013</c:v>
                </c:pt>
                <c:pt idx="26" formatCode="General">
                  <c:v>0.48000000000000015</c:v>
                </c:pt>
                <c:pt idx="27" formatCode="General">
                  <c:v>0.50000000000000011</c:v>
                </c:pt>
                <c:pt idx="28" formatCode="General">
                  <c:v>0.52000000000000013</c:v>
                </c:pt>
                <c:pt idx="29" formatCode="General">
                  <c:v>0.54000000000000015</c:v>
                </c:pt>
                <c:pt idx="30" formatCode="General">
                  <c:v>0.56000000000000016</c:v>
                </c:pt>
                <c:pt idx="31" formatCode="General">
                  <c:v>0.58000000000000018</c:v>
                </c:pt>
                <c:pt idx="32" formatCode="General">
                  <c:v>0.6000000000000002</c:v>
                </c:pt>
                <c:pt idx="33" formatCode="General">
                  <c:v>0.62000000000000022</c:v>
                </c:pt>
                <c:pt idx="34" formatCode="General">
                  <c:v>0.64000000000000024</c:v>
                </c:pt>
                <c:pt idx="35" formatCode="General">
                  <c:v>0.66000000000000025</c:v>
                </c:pt>
                <c:pt idx="36" formatCode="General">
                  <c:v>0.68000000000000027</c:v>
                </c:pt>
                <c:pt idx="37" formatCode="General">
                  <c:v>0.70000000000000029</c:v>
                </c:pt>
                <c:pt idx="38" formatCode="General">
                  <c:v>0.72000000000000031</c:v>
                </c:pt>
                <c:pt idx="39" formatCode="General">
                  <c:v>0.74000000000000032</c:v>
                </c:pt>
                <c:pt idx="40" formatCode="General">
                  <c:v>0.76000000000000034</c:v>
                </c:pt>
                <c:pt idx="41" formatCode="General">
                  <c:v>0.78000000000000036</c:v>
                </c:pt>
                <c:pt idx="42" formatCode="General">
                  <c:v>0.80000000000000038</c:v>
                </c:pt>
                <c:pt idx="43" formatCode="General">
                  <c:v>0.8200000000000004</c:v>
                </c:pt>
                <c:pt idx="44" formatCode="General">
                  <c:v>0.84000000000000041</c:v>
                </c:pt>
                <c:pt idx="45" formatCode="General">
                  <c:v>0.86000000000000043</c:v>
                </c:pt>
                <c:pt idx="46" formatCode="General">
                  <c:v>0.88000000000000045</c:v>
                </c:pt>
                <c:pt idx="47" formatCode="General">
                  <c:v>0.90000000000000047</c:v>
                </c:pt>
                <c:pt idx="48" formatCode="General">
                  <c:v>0.92000000000000048</c:v>
                </c:pt>
                <c:pt idx="49" formatCode="General">
                  <c:v>0.9400000000000005</c:v>
                </c:pt>
                <c:pt idx="50" formatCode="General">
                  <c:v>0.96000000000000052</c:v>
                </c:pt>
                <c:pt idx="51" formatCode="General">
                  <c:v>0.98</c:v>
                </c:pt>
                <c:pt idx="52" formatCode="General">
                  <c:v>0.99</c:v>
                </c:pt>
                <c:pt idx="53" formatCode="General">
                  <c:v>0.99999000000000005</c:v>
                </c:pt>
                <c:pt idx="54" formatCode="0.00000000000">
                  <c:v>0.99999998999999995</c:v>
                </c:pt>
              </c:numCache>
            </c:numRef>
          </c:xVal>
          <c:yVal>
            <c:numRef>
              <c:f>logits!$R$15:$R$69</c:f>
              <c:numCache>
                <c:formatCode>0.00E+00</c:formatCode>
                <c:ptCount val="55"/>
                <c:pt idx="0">
                  <c:v>4.0000000000000001E-8</c:v>
                </c:pt>
                <c:pt idx="1">
                  <c:v>4.0000000000000003E-5</c:v>
                </c:pt>
                <c:pt idx="2" formatCode="0.00">
                  <c:v>0.04</c:v>
                </c:pt>
                <c:pt idx="3" formatCode="0.00">
                  <c:v>0.08</c:v>
                </c:pt>
                <c:pt idx="4" formatCode="0.00">
                  <c:v>0.16</c:v>
                </c:pt>
                <c:pt idx="5" formatCode="0.00">
                  <c:v>0.24</c:v>
                </c:pt>
                <c:pt idx="6" formatCode="0.00">
                  <c:v>0.32</c:v>
                </c:pt>
                <c:pt idx="7" formatCode="0.00">
                  <c:v>0.4</c:v>
                </c:pt>
                <c:pt idx="8" formatCode="0.00">
                  <c:v>0.48000000000000004</c:v>
                </c:pt>
                <c:pt idx="9" formatCode="0.00">
                  <c:v>0.56000000000000005</c:v>
                </c:pt>
                <c:pt idx="10" formatCode="0.00">
                  <c:v>0.64</c:v>
                </c:pt>
                <c:pt idx="11" formatCode="0.00">
                  <c:v>0.72</c:v>
                </c:pt>
                <c:pt idx="12" formatCode="0.00">
                  <c:v>0.79999999999999993</c:v>
                </c:pt>
                <c:pt idx="13" formatCode="0.00">
                  <c:v>0.87999999999999989</c:v>
                </c:pt>
                <c:pt idx="14" formatCode="0.00">
                  <c:v>0.95999999999999985</c:v>
                </c:pt>
                <c:pt idx="15" formatCode="0.00">
                  <c:v>1.0399999999999998</c:v>
                </c:pt>
                <c:pt idx="16" formatCode="0.00">
                  <c:v>1.1199999999999999</c:v>
                </c:pt>
                <c:pt idx="17" formatCode="0.00">
                  <c:v>1.2</c:v>
                </c:pt>
                <c:pt idx="18" formatCode="0.00">
                  <c:v>1.28</c:v>
                </c:pt>
                <c:pt idx="19" formatCode="0.00">
                  <c:v>1.36</c:v>
                </c:pt>
                <c:pt idx="20" formatCode="0.00">
                  <c:v>1.4400000000000002</c:v>
                </c:pt>
                <c:pt idx="21" formatCode="0.00">
                  <c:v>1.5200000000000002</c:v>
                </c:pt>
                <c:pt idx="22" formatCode="0.00">
                  <c:v>1.6000000000000003</c:v>
                </c:pt>
                <c:pt idx="23" formatCode="0.00">
                  <c:v>1.6800000000000004</c:v>
                </c:pt>
                <c:pt idx="24" formatCode="0.00">
                  <c:v>1.7600000000000005</c:v>
                </c:pt>
                <c:pt idx="25" formatCode="0.00">
                  <c:v>1.8400000000000005</c:v>
                </c:pt>
                <c:pt idx="26" formatCode="0.00">
                  <c:v>1.9200000000000006</c:v>
                </c:pt>
                <c:pt idx="27" formatCode="0.00">
                  <c:v>2.0000000000000004</c:v>
                </c:pt>
                <c:pt idx="28" formatCode="0.00">
                  <c:v>2.0800000000000005</c:v>
                </c:pt>
                <c:pt idx="29" formatCode="0.00">
                  <c:v>2.1600000000000006</c:v>
                </c:pt>
                <c:pt idx="30" formatCode="0.00">
                  <c:v>2.2400000000000007</c:v>
                </c:pt>
                <c:pt idx="31" formatCode="0.00">
                  <c:v>2.3200000000000007</c:v>
                </c:pt>
                <c:pt idx="32" formatCode="0.00">
                  <c:v>2.4000000000000008</c:v>
                </c:pt>
                <c:pt idx="33" formatCode="0.00">
                  <c:v>2.4800000000000009</c:v>
                </c:pt>
                <c:pt idx="34" formatCode="0.00">
                  <c:v>2.5600000000000009</c:v>
                </c:pt>
                <c:pt idx="35" formatCode="0.00">
                  <c:v>2.640000000000001</c:v>
                </c:pt>
                <c:pt idx="36" formatCode="0.00">
                  <c:v>2.7200000000000011</c:v>
                </c:pt>
                <c:pt idx="37" formatCode="0.00">
                  <c:v>2.8000000000000012</c:v>
                </c:pt>
                <c:pt idx="38" formatCode="0.00">
                  <c:v>2.8800000000000012</c:v>
                </c:pt>
                <c:pt idx="39" formatCode="0.00">
                  <c:v>2.9600000000000013</c:v>
                </c:pt>
                <c:pt idx="40" formatCode="0.00">
                  <c:v>3.0400000000000014</c:v>
                </c:pt>
                <c:pt idx="41" formatCode="0.00">
                  <c:v>3.1200000000000014</c:v>
                </c:pt>
                <c:pt idx="42" formatCode="0.00">
                  <c:v>3.2000000000000015</c:v>
                </c:pt>
                <c:pt idx="43" formatCode="0.00">
                  <c:v>3.2800000000000016</c:v>
                </c:pt>
                <c:pt idx="44" formatCode="0.00">
                  <c:v>3.3600000000000017</c:v>
                </c:pt>
                <c:pt idx="45" formatCode="0.00">
                  <c:v>3.4400000000000017</c:v>
                </c:pt>
                <c:pt idx="46" formatCode="0.00">
                  <c:v>3.5200000000000018</c:v>
                </c:pt>
                <c:pt idx="47" formatCode="0.00">
                  <c:v>3.6000000000000019</c:v>
                </c:pt>
                <c:pt idx="48" formatCode="0.00">
                  <c:v>3.6800000000000019</c:v>
                </c:pt>
                <c:pt idx="49" formatCode="0.00">
                  <c:v>3.760000000000002</c:v>
                </c:pt>
                <c:pt idx="50" formatCode="0.00">
                  <c:v>3.8400000000000021</c:v>
                </c:pt>
                <c:pt idx="51" formatCode="0.00">
                  <c:v>3.92</c:v>
                </c:pt>
                <c:pt idx="52" formatCode="0.00">
                  <c:v>3.96</c:v>
                </c:pt>
                <c:pt idx="53" formatCode="0.00">
                  <c:v>3.9999600000000002</c:v>
                </c:pt>
                <c:pt idx="54" formatCode="0.00">
                  <c:v>3.9999999599999998</c:v>
                </c:pt>
              </c:numCache>
            </c:numRef>
          </c:yVal>
          <c:smooth val="0"/>
        </c:ser>
        <c:ser>
          <c:idx val="0"/>
          <c:order val="1"/>
          <c:tx>
            <c:v>Probability after multiplying odds by OR</c:v>
          </c:tx>
          <c:xVal>
            <c:numRef>
              <c:f>logits!$P$15:$P$69</c:f>
              <c:numCache>
                <c:formatCode>0.00E+00</c:formatCode>
                <c:ptCount val="55"/>
                <c:pt idx="0">
                  <c:v>1E-8</c:v>
                </c:pt>
                <c:pt idx="1">
                  <c:v>1.0000000000000001E-5</c:v>
                </c:pt>
                <c:pt idx="2" formatCode="General">
                  <c:v>0.01</c:v>
                </c:pt>
                <c:pt idx="3" formatCode="General">
                  <c:v>0.02</c:v>
                </c:pt>
                <c:pt idx="4" formatCode="General">
                  <c:v>0.04</c:v>
                </c:pt>
                <c:pt idx="5" formatCode="General">
                  <c:v>0.06</c:v>
                </c:pt>
                <c:pt idx="6" formatCode="General">
                  <c:v>0.08</c:v>
                </c:pt>
                <c:pt idx="7" formatCode="General">
                  <c:v>0.1</c:v>
                </c:pt>
                <c:pt idx="8" formatCode="General">
                  <c:v>0.12000000000000001</c:v>
                </c:pt>
                <c:pt idx="9" formatCode="General">
                  <c:v>0.14000000000000001</c:v>
                </c:pt>
                <c:pt idx="10" formatCode="General">
                  <c:v>0.16</c:v>
                </c:pt>
                <c:pt idx="11" formatCode="General">
                  <c:v>0.18</c:v>
                </c:pt>
                <c:pt idx="12" formatCode="General">
                  <c:v>0.19999999999999998</c:v>
                </c:pt>
                <c:pt idx="13" formatCode="General">
                  <c:v>0.21999999999999997</c:v>
                </c:pt>
                <c:pt idx="14" formatCode="General">
                  <c:v>0.23999999999999996</c:v>
                </c:pt>
                <c:pt idx="15" formatCode="General">
                  <c:v>0.25999999999999995</c:v>
                </c:pt>
                <c:pt idx="16" formatCode="General">
                  <c:v>0.27999999999999997</c:v>
                </c:pt>
                <c:pt idx="17" formatCode="General">
                  <c:v>0.3</c:v>
                </c:pt>
                <c:pt idx="18" formatCode="General">
                  <c:v>0.32</c:v>
                </c:pt>
                <c:pt idx="19" formatCode="General">
                  <c:v>0.34</c:v>
                </c:pt>
                <c:pt idx="20" formatCode="General">
                  <c:v>0.36000000000000004</c:v>
                </c:pt>
                <c:pt idx="21" formatCode="General">
                  <c:v>0.38000000000000006</c:v>
                </c:pt>
                <c:pt idx="22" formatCode="General">
                  <c:v>0.40000000000000008</c:v>
                </c:pt>
                <c:pt idx="23" formatCode="General">
                  <c:v>0.4200000000000001</c:v>
                </c:pt>
                <c:pt idx="24" formatCode="General">
                  <c:v>0.44000000000000011</c:v>
                </c:pt>
                <c:pt idx="25" formatCode="General">
                  <c:v>0.46000000000000013</c:v>
                </c:pt>
                <c:pt idx="26" formatCode="General">
                  <c:v>0.48000000000000015</c:v>
                </c:pt>
                <c:pt idx="27" formatCode="General">
                  <c:v>0.50000000000000011</c:v>
                </c:pt>
                <c:pt idx="28" formatCode="General">
                  <c:v>0.52000000000000013</c:v>
                </c:pt>
                <c:pt idx="29" formatCode="General">
                  <c:v>0.54000000000000015</c:v>
                </c:pt>
                <c:pt idx="30" formatCode="General">
                  <c:v>0.56000000000000016</c:v>
                </c:pt>
                <c:pt idx="31" formatCode="General">
                  <c:v>0.58000000000000018</c:v>
                </c:pt>
                <c:pt idx="32" formatCode="General">
                  <c:v>0.6000000000000002</c:v>
                </c:pt>
                <c:pt idx="33" formatCode="General">
                  <c:v>0.62000000000000022</c:v>
                </c:pt>
                <c:pt idx="34" formatCode="General">
                  <c:v>0.64000000000000024</c:v>
                </c:pt>
                <c:pt idx="35" formatCode="General">
                  <c:v>0.66000000000000025</c:v>
                </c:pt>
                <c:pt idx="36" formatCode="General">
                  <c:v>0.68000000000000027</c:v>
                </c:pt>
                <c:pt idx="37" formatCode="General">
                  <c:v>0.70000000000000029</c:v>
                </c:pt>
                <c:pt idx="38" formatCode="General">
                  <c:v>0.72000000000000031</c:v>
                </c:pt>
                <c:pt idx="39" formatCode="General">
                  <c:v>0.74000000000000032</c:v>
                </c:pt>
                <c:pt idx="40" formatCode="General">
                  <c:v>0.76000000000000034</c:v>
                </c:pt>
                <c:pt idx="41" formatCode="General">
                  <c:v>0.78000000000000036</c:v>
                </c:pt>
                <c:pt idx="42" formatCode="General">
                  <c:v>0.80000000000000038</c:v>
                </c:pt>
                <c:pt idx="43" formatCode="General">
                  <c:v>0.8200000000000004</c:v>
                </c:pt>
                <c:pt idx="44" formatCode="General">
                  <c:v>0.84000000000000041</c:v>
                </c:pt>
                <c:pt idx="45" formatCode="General">
                  <c:v>0.86000000000000043</c:v>
                </c:pt>
                <c:pt idx="46" formatCode="General">
                  <c:v>0.88000000000000045</c:v>
                </c:pt>
                <c:pt idx="47" formatCode="General">
                  <c:v>0.90000000000000047</c:v>
                </c:pt>
                <c:pt idx="48" formatCode="General">
                  <c:v>0.92000000000000048</c:v>
                </c:pt>
                <c:pt idx="49" formatCode="General">
                  <c:v>0.9400000000000005</c:v>
                </c:pt>
                <c:pt idx="50" formatCode="General">
                  <c:v>0.96000000000000052</c:v>
                </c:pt>
                <c:pt idx="51" formatCode="General">
                  <c:v>0.98</c:v>
                </c:pt>
                <c:pt idx="52" formatCode="General">
                  <c:v>0.99</c:v>
                </c:pt>
                <c:pt idx="53" formatCode="General">
                  <c:v>0.99999000000000005</c:v>
                </c:pt>
                <c:pt idx="54" formatCode="0.00000000000">
                  <c:v>0.99999998999999995</c:v>
                </c:pt>
              </c:numCache>
            </c:numRef>
          </c:xVal>
          <c:yVal>
            <c:numRef>
              <c:f>logits!$Q$15:$Q$69</c:f>
              <c:numCache>
                <c:formatCode>General</c:formatCode>
                <c:ptCount val="55"/>
                <c:pt idx="0">
                  <c:v>3.999999880000004E-8</c:v>
                </c:pt>
                <c:pt idx="1">
                  <c:v>3.9998800035998914E-5</c:v>
                </c:pt>
                <c:pt idx="2">
                  <c:v>3.8834951456310683E-2</c:v>
                </c:pt>
                <c:pt idx="3">
                  <c:v>7.5471698113207544E-2</c:v>
                </c:pt>
                <c:pt idx="4">
                  <c:v>0.14285714285714288</c:v>
                </c:pt>
                <c:pt idx="5">
                  <c:v>0.20338983050847456</c:v>
                </c:pt>
                <c:pt idx="6">
                  <c:v>0.25806451612903225</c:v>
                </c:pt>
                <c:pt idx="7">
                  <c:v>0.30769230769230771</c:v>
                </c:pt>
                <c:pt idx="8">
                  <c:v>0.35294117647058831</c:v>
                </c:pt>
                <c:pt idx="9">
                  <c:v>0.39436619718309862</c:v>
                </c:pt>
                <c:pt idx="10">
                  <c:v>0.43243243243243246</c:v>
                </c:pt>
                <c:pt idx="11">
                  <c:v>0.46753246753246752</c:v>
                </c:pt>
                <c:pt idx="12">
                  <c:v>0.49999999999999994</c:v>
                </c:pt>
                <c:pt idx="13">
                  <c:v>0.53012048192771088</c:v>
                </c:pt>
                <c:pt idx="14">
                  <c:v>0.55813953488372092</c:v>
                </c:pt>
                <c:pt idx="15">
                  <c:v>0.5842696629213483</c:v>
                </c:pt>
                <c:pt idx="16">
                  <c:v>0.60869565217391297</c:v>
                </c:pt>
                <c:pt idx="17">
                  <c:v>0.63157894736842102</c:v>
                </c:pt>
                <c:pt idx="18">
                  <c:v>0.65306122448979587</c:v>
                </c:pt>
                <c:pt idx="19">
                  <c:v>0.67326732673267331</c:v>
                </c:pt>
                <c:pt idx="20">
                  <c:v>0.6923076923076924</c:v>
                </c:pt>
                <c:pt idx="21">
                  <c:v>0.71028037383177578</c:v>
                </c:pt>
                <c:pt idx="22">
                  <c:v>0.7272727272727274</c:v>
                </c:pt>
                <c:pt idx="23">
                  <c:v>0.74336283185840712</c:v>
                </c:pt>
                <c:pt idx="24">
                  <c:v>0.7586206896551726</c:v>
                </c:pt>
                <c:pt idx="25">
                  <c:v>0.77310924369747902</c:v>
                </c:pt>
                <c:pt idx="26">
                  <c:v>0.78688524590163933</c:v>
                </c:pt>
                <c:pt idx="27">
                  <c:v>0.8</c:v>
                </c:pt>
                <c:pt idx="28">
                  <c:v>0.81250000000000011</c:v>
                </c:pt>
                <c:pt idx="29">
                  <c:v>0.82442748091603058</c:v>
                </c:pt>
                <c:pt idx="30">
                  <c:v>0.83582089552238814</c:v>
                </c:pt>
                <c:pt idx="31">
                  <c:v>0.84671532846715336</c:v>
                </c:pt>
                <c:pt idx="32">
                  <c:v>0.85714285714285721</c:v>
                </c:pt>
                <c:pt idx="33">
                  <c:v>0.86713286713286719</c:v>
                </c:pt>
                <c:pt idx="34">
                  <c:v>0.87671232876712346</c:v>
                </c:pt>
                <c:pt idx="35">
                  <c:v>0.88590604026845654</c:v>
                </c:pt>
                <c:pt idx="36">
                  <c:v>0.89473684210526327</c:v>
                </c:pt>
                <c:pt idx="37">
                  <c:v>0.90322580645161299</c:v>
                </c:pt>
                <c:pt idx="38">
                  <c:v>0.91139240506329122</c:v>
                </c:pt>
                <c:pt idx="39">
                  <c:v>0.91925465838509335</c:v>
                </c:pt>
                <c:pt idx="40">
                  <c:v>0.92682926829268308</c:v>
                </c:pt>
                <c:pt idx="41">
                  <c:v>0.93413173652694625</c:v>
                </c:pt>
                <c:pt idx="42">
                  <c:v>0.94117647058823539</c:v>
                </c:pt>
                <c:pt idx="43">
                  <c:v>0.94797687861271684</c:v>
                </c:pt>
                <c:pt idx="44">
                  <c:v>0.9545454545454547</c:v>
                </c:pt>
                <c:pt idx="45">
                  <c:v>0.96089385474860345</c:v>
                </c:pt>
                <c:pt idx="46">
                  <c:v>0.96703296703296715</c:v>
                </c:pt>
                <c:pt idx="47">
                  <c:v>0.97297297297297314</c:v>
                </c:pt>
                <c:pt idx="48">
                  <c:v>0.97872340425531934</c:v>
                </c:pt>
                <c:pt idx="49">
                  <c:v>0.98429319371727764</c:v>
                </c:pt>
                <c:pt idx="50">
                  <c:v>0.98969072164948468</c:v>
                </c:pt>
                <c:pt idx="51">
                  <c:v>0.99492385786802029</c:v>
                </c:pt>
                <c:pt idx="52">
                  <c:v>0.9974811083123426</c:v>
                </c:pt>
                <c:pt idx="53">
                  <c:v>0.99999749998124987</c:v>
                </c:pt>
                <c:pt idx="54">
                  <c:v>0.99999999750000002</c:v>
                </c:pt>
              </c:numCache>
            </c:numRef>
          </c:yVal>
          <c:smooth val="0"/>
        </c:ser>
        <c:dLbls>
          <c:showLegendKey val="0"/>
          <c:showVal val="0"/>
          <c:showCatName val="0"/>
          <c:showSerName val="0"/>
          <c:showPercent val="0"/>
          <c:showBubbleSize val="0"/>
        </c:dLbls>
        <c:axId val="436696528"/>
        <c:axId val="436698096"/>
      </c:scatterChart>
      <c:valAx>
        <c:axId val="436696528"/>
        <c:scaling>
          <c:orientation val="minMax"/>
          <c:max val="1"/>
          <c:min val="0"/>
        </c:scaling>
        <c:delete val="0"/>
        <c:axPos val="b"/>
        <c:title>
          <c:tx>
            <c:rich>
              <a:bodyPr/>
              <a:lstStyle/>
              <a:p>
                <a:pPr>
                  <a:defRPr sz="1000" b="1" i="0" u="none" strike="noStrike" baseline="0">
                    <a:solidFill>
                      <a:srgbClr val="000000"/>
                    </a:solidFill>
                    <a:latin typeface="Calibri"/>
                    <a:ea typeface="Calibri"/>
                    <a:cs typeface="Calibri"/>
                  </a:defRPr>
                </a:pPr>
                <a:r>
                  <a:rPr lang="en-US"/>
                  <a:t>Starting Probability P1</a:t>
                </a:r>
              </a:p>
            </c:rich>
          </c:tx>
          <c:overlay val="0"/>
        </c:title>
        <c:numFmt formatCode="#,##0.0" sourceLinked="0"/>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436698096"/>
        <c:crosses val="autoZero"/>
        <c:crossBetween val="midCat"/>
        <c:majorUnit val="0.1"/>
      </c:valAx>
      <c:valAx>
        <c:axId val="436698096"/>
        <c:scaling>
          <c:orientation val="minMax"/>
          <c:max val="2"/>
          <c:min val="0"/>
        </c:scaling>
        <c:delete val="0"/>
        <c:axPos val="l"/>
        <c:majorGridlines/>
        <c:title>
          <c:tx>
            <c:rich>
              <a:bodyPr/>
              <a:lstStyle/>
              <a:p>
                <a:pPr>
                  <a:defRPr sz="1000" b="1" i="0" u="none" strike="noStrike" baseline="0">
                    <a:solidFill>
                      <a:srgbClr val="000000"/>
                    </a:solidFill>
                    <a:latin typeface="Calibri"/>
                    <a:ea typeface="Calibri"/>
                    <a:cs typeface="Calibri"/>
                  </a:defRPr>
                </a:pPr>
                <a:r>
                  <a:rPr lang="en-US"/>
                  <a:t>Predicted Probability after transform</a:t>
                </a:r>
              </a:p>
            </c:rich>
          </c:tx>
          <c:overlay val="0"/>
        </c:title>
        <c:numFmt formatCode="#,##0.0" sourceLinked="0"/>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436696528"/>
        <c:crosses val="autoZero"/>
        <c:crossBetween val="midCat"/>
        <c:majorUnit val="0.1"/>
      </c:valAx>
    </c:plotArea>
    <c:legend>
      <c:legendPos val="r"/>
      <c:layout>
        <c:manualLayout>
          <c:xMode val="edge"/>
          <c:yMode val="edge"/>
          <c:x val="0.64260618831096816"/>
          <c:y val="0.49164677804295942"/>
          <c:w val="0.33802853868618532"/>
          <c:h val="0.16706443914081148"/>
        </c:manualLayout>
      </c:layout>
      <c:overlay val="0"/>
      <c:txPr>
        <a:bodyPr/>
        <a:lstStyle/>
        <a:p>
          <a:pPr>
            <a:defRPr sz="775"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1400" b="0" i="0" u="none" strike="noStrike" baseline="0">
              <a:solidFill>
                <a:srgbClr val="333333"/>
              </a:solidFill>
              <a:latin typeface="Calibri"/>
              <a:ea typeface="Calibri"/>
              <a:cs typeface="Calibri"/>
            </a:defRPr>
          </a:pPr>
          <a:endParaRPr lang="en-US"/>
        </a:p>
      </c:txPr>
    </c:title>
    <c:autoTitleDeleted val="0"/>
    <c:plotArea>
      <c:layout/>
      <c:scatterChart>
        <c:scatterStyle val="lineMarker"/>
        <c:varyColors val="0"/>
        <c:ser>
          <c:idx val="0"/>
          <c:order val="0"/>
          <c:tx>
            <c:strRef>
              <c:f>logits!$E$82</c:f>
              <c:strCache>
                <c:ptCount val="1"/>
                <c:pt idx="0">
                  <c:v>e(X)</c:v>
                </c:pt>
              </c:strCache>
            </c:strRef>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logits!$D$83:$D$124</c:f>
              <c:numCache>
                <c:formatCode>General</c:formatCode>
                <c:ptCount val="42"/>
                <c:pt idx="0">
                  <c:v>-1000</c:v>
                </c:pt>
                <c:pt idx="1">
                  <c:v>-100</c:v>
                </c:pt>
                <c:pt idx="2">
                  <c:v>-10</c:v>
                </c:pt>
                <c:pt idx="3">
                  <c:v>-9</c:v>
                </c:pt>
                <c:pt idx="4">
                  <c:v>-8</c:v>
                </c:pt>
                <c:pt idx="5">
                  <c:v>-7</c:v>
                </c:pt>
                <c:pt idx="6">
                  <c:v>-6</c:v>
                </c:pt>
                <c:pt idx="7">
                  <c:v>-5</c:v>
                </c:pt>
                <c:pt idx="8">
                  <c:v>-4</c:v>
                </c:pt>
                <c:pt idx="9">
                  <c:v>-3</c:v>
                </c:pt>
                <c:pt idx="10">
                  <c:v>-2</c:v>
                </c:pt>
                <c:pt idx="11">
                  <c:v>-1</c:v>
                </c:pt>
                <c:pt idx="12">
                  <c:v>-0.9</c:v>
                </c:pt>
                <c:pt idx="13">
                  <c:v>-0.8</c:v>
                </c:pt>
                <c:pt idx="14">
                  <c:v>-0.70000000000000007</c:v>
                </c:pt>
                <c:pt idx="15">
                  <c:v>-0.60000000000000009</c:v>
                </c:pt>
                <c:pt idx="16">
                  <c:v>-0.50000000000000011</c:v>
                </c:pt>
                <c:pt idx="17">
                  <c:v>-0.40000000000000013</c:v>
                </c:pt>
                <c:pt idx="18">
                  <c:v>-0.30000000000000016</c:v>
                </c:pt>
                <c:pt idx="19">
                  <c:v>-0.20000000000000015</c:v>
                </c:pt>
                <c:pt idx="20">
                  <c:v>-0.10000000000000014</c:v>
                </c:pt>
                <c:pt idx="21">
                  <c:v>0</c:v>
                </c:pt>
                <c:pt idx="22">
                  <c:v>0.1</c:v>
                </c:pt>
                <c:pt idx="23">
                  <c:v>0.2</c:v>
                </c:pt>
                <c:pt idx="24">
                  <c:v>0.30000000000000004</c:v>
                </c:pt>
                <c:pt idx="25">
                  <c:v>0.4</c:v>
                </c:pt>
                <c:pt idx="26">
                  <c:v>0.5</c:v>
                </c:pt>
                <c:pt idx="27">
                  <c:v>0.6</c:v>
                </c:pt>
                <c:pt idx="28">
                  <c:v>0.7</c:v>
                </c:pt>
                <c:pt idx="29">
                  <c:v>0.79999999999999993</c:v>
                </c:pt>
                <c:pt idx="30">
                  <c:v>0.89999999999999991</c:v>
                </c:pt>
                <c:pt idx="31">
                  <c:v>0.99999999999999989</c:v>
                </c:pt>
                <c:pt idx="32">
                  <c:v>2</c:v>
                </c:pt>
                <c:pt idx="33">
                  <c:v>3</c:v>
                </c:pt>
                <c:pt idx="34">
                  <c:v>4</c:v>
                </c:pt>
                <c:pt idx="35">
                  <c:v>5</c:v>
                </c:pt>
                <c:pt idx="36">
                  <c:v>6</c:v>
                </c:pt>
                <c:pt idx="37">
                  <c:v>7</c:v>
                </c:pt>
                <c:pt idx="38">
                  <c:v>8</c:v>
                </c:pt>
                <c:pt idx="39">
                  <c:v>9</c:v>
                </c:pt>
                <c:pt idx="40">
                  <c:v>10</c:v>
                </c:pt>
                <c:pt idx="41">
                  <c:v>100</c:v>
                </c:pt>
              </c:numCache>
            </c:numRef>
          </c:xVal>
          <c:yVal>
            <c:numRef>
              <c:f>logits!$E$83:$E$124</c:f>
              <c:numCache>
                <c:formatCode>General</c:formatCode>
                <c:ptCount val="42"/>
                <c:pt idx="0">
                  <c:v>0</c:v>
                </c:pt>
                <c:pt idx="1">
                  <c:v>3.7200759760208361E-44</c:v>
                </c:pt>
                <c:pt idx="2">
                  <c:v>4.5399929762484854E-5</c:v>
                </c:pt>
                <c:pt idx="3">
                  <c:v>1.2340980408667956E-4</c:v>
                </c:pt>
                <c:pt idx="4">
                  <c:v>3.3546262790251185E-4</c:v>
                </c:pt>
                <c:pt idx="5">
                  <c:v>9.1188196555451624E-4</c:v>
                </c:pt>
                <c:pt idx="6">
                  <c:v>2.4787521766663585E-3</c:v>
                </c:pt>
                <c:pt idx="7">
                  <c:v>6.737946999085467E-3</c:v>
                </c:pt>
                <c:pt idx="8">
                  <c:v>1.8315638888734179E-2</c:v>
                </c:pt>
                <c:pt idx="9">
                  <c:v>4.9787068367863944E-2</c:v>
                </c:pt>
                <c:pt idx="10">
                  <c:v>0.1353352832366127</c:v>
                </c:pt>
                <c:pt idx="11">
                  <c:v>0.36787944117144233</c:v>
                </c:pt>
                <c:pt idx="12">
                  <c:v>0.40656965974059911</c:v>
                </c:pt>
                <c:pt idx="13">
                  <c:v>0.44932896411722156</c:v>
                </c:pt>
                <c:pt idx="14">
                  <c:v>0.49658530379140947</c:v>
                </c:pt>
                <c:pt idx="15">
                  <c:v>0.54881163609402639</c:v>
                </c:pt>
                <c:pt idx="16">
                  <c:v>0.60653065971263331</c:v>
                </c:pt>
                <c:pt idx="17">
                  <c:v>0.67032004603563922</c:v>
                </c:pt>
                <c:pt idx="18">
                  <c:v>0.74081822068171777</c:v>
                </c:pt>
                <c:pt idx="19">
                  <c:v>0.81873075307798171</c:v>
                </c:pt>
                <c:pt idx="20">
                  <c:v>0.90483741803595941</c:v>
                </c:pt>
                <c:pt idx="21">
                  <c:v>1</c:v>
                </c:pt>
                <c:pt idx="22">
                  <c:v>1.1051709180756477</c:v>
                </c:pt>
                <c:pt idx="23">
                  <c:v>1.2214027581601699</c:v>
                </c:pt>
                <c:pt idx="24">
                  <c:v>1.3498588075760032</c:v>
                </c:pt>
                <c:pt idx="25">
                  <c:v>1.4918246976412703</c:v>
                </c:pt>
                <c:pt idx="26">
                  <c:v>1.6487212707001282</c:v>
                </c:pt>
                <c:pt idx="27">
                  <c:v>1.8221188003905089</c:v>
                </c:pt>
                <c:pt idx="28">
                  <c:v>2.0137527074704766</c:v>
                </c:pt>
                <c:pt idx="29">
                  <c:v>2.2255409284924674</c:v>
                </c:pt>
                <c:pt idx="30">
                  <c:v>2.4596031111569494</c:v>
                </c:pt>
                <c:pt idx="31">
                  <c:v>2.7182818284590451</c:v>
                </c:pt>
                <c:pt idx="32">
                  <c:v>7.3890560989306504</c:v>
                </c:pt>
                <c:pt idx="33">
                  <c:v>20.085536923187668</c:v>
                </c:pt>
                <c:pt idx="34">
                  <c:v>54.598150033144236</c:v>
                </c:pt>
                <c:pt idx="35">
                  <c:v>148.4131591025766</c:v>
                </c:pt>
                <c:pt idx="36">
                  <c:v>403.42879349273511</c:v>
                </c:pt>
                <c:pt idx="37">
                  <c:v>1096.6331584284585</c:v>
                </c:pt>
                <c:pt idx="38">
                  <c:v>2980.9579870417283</c:v>
                </c:pt>
                <c:pt idx="39">
                  <c:v>8103.0839275753842</c:v>
                </c:pt>
                <c:pt idx="40">
                  <c:v>22026.465794806718</c:v>
                </c:pt>
                <c:pt idx="41">
                  <c:v>2.6881171418161356E+43</c:v>
                </c:pt>
              </c:numCache>
            </c:numRef>
          </c:yVal>
          <c:smooth val="0"/>
        </c:ser>
        <c:dLbls>
          <c:showLegendKey val="0"/>
          <c:showVal val="0"/>
          <c:showCatName val="0"/>
          <c:showSerName val="0"/>
          <c:showPercent val="0"/>
          <c:showBubbleSize val="0"/>
        </c:dLbls>
        <c:axId val="436697704"/>
        <c:axId val="436698488"/>
      </c:scatterChart>
      <c:valAx>
        <c:axId val="436697704"/>
        <c:scaling>
          <c:orientation val="minMax"/>
          <c:max val="10"/>
          <c:min val="-10"/>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0" vert="horz"/>
          <a:lstStyle/>
          <a:p>
            <a:pPr>
              <a:defRPr sz="900" b="0" i="0" u="none" strike="noStrike" baseline="0">
                <a:solidFill>
                  <a:srgbClr val="333333"/>
                </a:solidFill>
                <a:latin typeface="Calibri"/>
                <a:ea typeface="Calibri"/>
                <a:cs typeface="Calibri"/>
              </a:defRPr>
            </a:pPr>
            <a:endParaRPr lang="en-US"/>
          </a:p>
        </c:txPr>
        <c:crossAx val="436698488"/>
        <c:crossesAt val="0"/>
        <c:crossBetween val="midCat"/>
        <c:majorUnit val="1"/>
      </c:valAx>
      <c:valAx>
        <c:axId val="436698488"/>
        <c:scaling>
          <c:orientation val="minMax"/>
          <c:max val="5"/>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0" vert="horz"/>
          <a:lstStyle/>
          <a:p>
            <a:pPr>
              <a:defRPr sz="900" b="0" i="0" u="none" strike="noStrike" baseline="0">
                <a:solidFill>
                  <a:srgbClr val="333333"/>
                </a:solidFill>
                <a:latin typeface="Calibri"/>
                <a:ea typeface="Calibri"/>
                <a:cs typeface="Calibri"/>
              </a:defRPr>
            </a:pPr>
            <a:endParaRPr lang="en-US"/>
          </a:p>
        </c:txPr>
        <c:crossAx val="436697704"/>
        <c:crosses val="autoZero"/>
        <c:crossBetween val="midCat"/>
        <c:majorUnit val="0.5"/>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000" b="0" i="0" u="none" strike="noStrike" baseline="0">
          <a:solidFill>
            <a:srgbClr val="000000"/>
          </a:solidFill>
          <a:latin typeface="Calibri"/>
          <a:ea typeface="Calibri"/>
          <a:cs typeface="Calibri"/>
        </a:defRPr>
      </a:pPr>
      <a:endParaRPr lang="en-US"/>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1400" b="0" i="0" u="none" strike="noStrike" baseline="0">
              <a:solidFill>
                <a:srgbClr val="333333"/>
              </a:solidFill>
              <a:latin typeface="Calibri"/>
              <a:ea typeface="Calibri"/>
              <a:cs typeface="Calibri"/>
            </a:defRPr>
          </a:pPr>
          <a:endParaRPr lang="en-US"/>
        </a:p>
      </c:txPr>
    </c:title>
    <c:autoTitleDeleted val="0"/>
    <c:plotArea>
      <c:layout/>
      <c:scatterChart>
        <c:scatterStyle val="lineMarker"/>
        <c:varyColors val="0"/>
        <c:ser>
          <c:idx val="0"/>
          <c:order val="0"/>
          <c:tx>
            <c:strRef>
              <c:f>logits!$B$82</c:f>
              <c:strCache>
                <c:ptCount val="1"/>
                <c:pt idx="0">
                  <c:v>Ln(X)</c:v>
                </c:pt>
              </c:strCache>
            </c:strRef>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logits!$A$83:$A$116</c:f>
              <c:numCache>
                <c:formatCode>0.000000</c:formatCode>
                <c:ptCount val="34"/>
                <c:pt idx="0">
                  <c:v>1.0000000000000001E-5</c:v>
                </c:pt>
                <c:pt idx="1">
                  <c:v>1E-4</c:v>
                </c:pt>
                <c:pt idx="2">
                  <c:v>1E-3</c:v>
                </c:pt>
                <c:pt idx="3">
                  <c:v>0.01</c:v>
                </c:pt>
                <c:pt idx="4" formatCode="0.0">
                  <c:v>0.1</c:v>
                </c:pt>
                <c:pt idx="5" formatCode="0.0">
                  <c:v>0.2</c:v>
                </c:pt>
                <c:pt idx="6" formatCode="0.0">
                  <c:v>0.30000000000000004</c:v>
                </c:pt>
                <c:pt idx="7" formatCode="0.0">
                  <c:v>0.4</c:v>
                </c:pt>
                <c:pt idx="8" formatCode="0.0">
                  <c:v>0.5</c:v>
                </c:pt>
                <c:pt idx="9" formatCode="0.0">
                  <c:v>0.6</c:v>
                </c:pt>
                <c:pt idx="10" formatCode="0.0">
                  <c:v>0.7</c:v>
                </c:pt>
                <c:pt idx="11" formatCode="0.0">
                  <c:v>0.79999999999999993</c:v>
                </c:pt>
                <c:pt idx="12" formatCode="0.0">
                  <c:v>0.89999999999999991</c:v>
                </c:pt>
                <c:pt idx="13" formatCode="0.0">
                  <c:v>0.99999999999999989</c:v>
                </c:pt>
                <c:pt idx="14" formatCode="0.0">
                  <c:v>1.0999999999999999</c:v>
                </c:pt>
                <c:pt idx="15" formatCode="0.0">
                  <c:v>1.2</c:v>
                </c:pt>
                <c:pt idx="16" formatCode="0.0">
                  <c:v>1.3</c:v>
                </c:pt>
                <c:pt idx="17" formatCode="0.0">
                  <c:v>1.4000000000000001</c:v>
                </c:pt>
                <c:pt idx="18" formatCode="0.0">
                  <c:v>1.5000000000000002</c:v>
                </c:pt>
                <c:pt idx="19" formatCode="0.0">
                  <c:v>1.6000000000000003</c:v>
                </c:pt>
                <c:pt idx="20" formatCode="0.0">
                  <c:v>1.7000000000000004</c:v>
                </c:pt>
                <c:pt idx="21" formatCode="0.0">
                  <c:v>1.8000000000000005</c:v>
                </c:pt>
                <c:pt idx="22" formatCode="0.0">
                  <c:v>1.9000000000000006</c:v>
                </c:pt>
                <c:pt idx="23" formatCode="0.0">
                  <c:v>2.0000000000000004</c:v>
                </c:pt>
                <c:pt idx="24" formatCode="0.0">
                  <c:v>3.0000000000000004</c:v>
                </c:pt>
                <c:pt idx="25" formatCode="0.0">
                  <c:v>4</c:v>
                </c:pt>
                <c:pt idx="26" formatCode="0.0">
                  <c:v>5</c:v>
                </c:pt>
                <c:pt idx="27" formatCode="0.0">
                  <c:v>6</c:v>
                </c:pt>
                <c:pt idx="28" formatCode="0.0">
                  <c:v>7</c:v>
                </c:pt>
                <c:pt idx="29" formatCode="0.0">
                  <c:v>8</c:v>
                </c:pt>
                <c:pt idx="30" formatCode="0.0">
                  <c:v>9</c:v>
                </c:pt>
                <c:pt idx="31" formatCode="0.0">
                  <c:v>10</c:v>
                </c:pt>
                <c:pt idx="32" formatCode="0.0">
                  <c:v>100</c:v>
                </c:pt>
                <c:pt idx="33" formatCode="General">
                  <c:v>1000</c:v>
                </c:pt>
              </c:numCache>
            </c:numRef>
          </c:xVal>
          <c:yVal>
            <c:numRef>
              <c:f>logits!$B$83:$B$116</c:f>
              <c:numCache>
                <c:formatCode>General</c:formatCode>
                <c:ptCount val="34"/>
                <c:pt idx="0">
                  <c:v>-11.512925464970229</c:v>
                </c:pt>
                <c:pt idx="1">
                  <c:v>-9.2103403719761818</c:v>
                </c:pt>
                <c:pt idx="2">
                  <c:v>-6.9077552789821368</c:v>
                </c:pt>
                <c:pt idx="3">
                  <c:v>-4.6051701859880909</c:v>
                </c:pt>
                <c:pt idx="4">
                  <c:v>-2.3025850929940455</c:v>
                </c:pt>
                <c:pt idx="5">
                  <c:v>-1.6094379124341003</c:v>
                </c:pt>
                <c:pt idx="6">
                  <c:v>-1.2039728043259359</c:v>
                </c:pt>
                <c:pt idx="7">
                  <c:v>-0.916290731874155</c:v>
                </c:pt>
                <c:pt idx="8">
                  <c:v>-0.69314718055994529</c:v>
                </c:pt>
                <c:pt idx="9">
                  <c:v>-0.51082562376599072</c:v>
                </c:pt>
                <c:pt idx="10">
                  <c:v>-0.35667494393873245</c:v>
                </c:pt>
                <c:pt idx="11">
                  <c:v>-0.22314355131420985</c:v>
                </c:pt>
                <c:pt idx="12">
                  <c:v>-0.10536051565782641</c:v>
                </c:pt>
                <c:pt idx="13">
                  <c:v>-1.1102230246251565E-16</c:v>
                </c:pt>
                <c:pt idx="14">
                  <c:v>9.5310179804324741E-2</c:v>
                </c:pt>
                <c:pt idx="15">
                  <c:v>0.18232155679395459</c:v>
                </c:pt>
                <c:pt idx="16">
                  <c:v>0.26236426446749106</c:v>
                </c:pt>
                <c:pt idx="17">
                  <c:v>0.33647223662121301</c:v>
                </c:pt>
                <c:pt idx="18">
                  <c:v>0.40546510810816455</c:v>
                </c:pt>
                <c:pt idx="19">
                  <c:v>0.47000362924573574</c:v>
                </c:pt>
                <c:pt idx="20">
                  <c:v>0.5306282510621706</c:v>
                </c:pt>
                <c:pt idx="21">
                  <c:v>0.58778666490211928</c:v>
                </c:pt>
                <c:pt idx="22">
                  <c:v>0.64185388617239503</c:v>
                </c:pt>
                <c:pt idx="23">
                  <c:v>0.69314718055994551</c:v>
                </c:pt>
                <c:pt idx="24">
                  <c:v>1.0986122886681098</c:v>
                </c:pt>
                <c:pt idx="25">
                  <c:v>1.3862943611198906</c:v>
                </c:pt>
                <c:pt idx="26">
                  <c:v>1.6094379124341003</c:v>
                </c:pt>
                <c:pt idx="27">
                  <c:v>1.791759469228055</c:v>
                </c:pt>
                <c:pt idx="28">
                  <c:v>1.9459101490553132</c:v>
                </c:pt>
                <c:pt idx="29">
                  <c:v>2.0794415416798357</c:v>
                </c:pt>
                <c:pt idx="30">
                  <c:v>2.1972245773362196</c:v>
                </c:pt>
                <c:pt idx="31">
                  <c:v>2.3025850929940459</c:v>
                </c:pt>
                <c:pt idx="32">
                  <c:v>4.6051701859880918</c:v>
                </c:pt>
                <c:pt idx="33">
                  <c:v>6.9077552789821368</c:v>
                </c:pt>
              </c:numCache>
            </c:numRef>
          </c:yVal>
          <c:smooth val="0"/>
        </c:ser>
        <c:dLbls>
          <c:showLegendKey val="0"/>
          <c:showVal val="0"/>
          <c:showCatName val="0"/>
          <c:showSerName val="0"/>
          <c:showPercent val="0"/>
          <c:showBubbleSize val="0"/>
        </c:dLbls>
        <c:axId val="498360360"/>
        <c:axId val="498355656"/>
      </c:scatterChart>
      <c:valAx>
        <c:axId val="498360360"/>
        <c:scaling>
          <c:orientation val="minMax"/>
          <c:max val="10"/>
        </c:scaling>
        <c:delete val="0"/>
        <c:axPos val="b"/>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w="9525" cap="flat" cmpd="sng" algn="ctr">
            <a:solidFill>
              <a:schemeClr val="tx1">
                <a:lumMod val="25000"/>
                <a:lumOff val="75000"/>
              </a:schemeClr>
            </a:solidFill>
            <a:round/>
          </a:ln>
          <a:effectLst/>
        </c:spPr>
        <c:txPr>
          <a:bodyPr rot="0" vert="horz"/>
          <a:lstStyle/>
          <a:p>
            <a:pPr>
              <a:defRPr sz="900" b="0" i="0" u="none" strike="noStrike" baseline="0">
                <a:solidFill>
                  <a:srgbClr val="333333"/>
                </a:solidFill>
                <a:latin typeface="Calibri"/>
                <a:ea typeface="Calibri"/>
                <a:cs typeface="Calibri"/>
              </a:defRPr>
            </a:pPr>
            <a:endParaRPr lang="en-US"/>
          </a:p>
        </c:txPr>
        <c:crossAx val="498355656"/>
        <c:crosses val="autoZero"/>
        <c:crossBetween val="midCat"/>
        <c:majorUnit val="1"/>
      </c:valAx>
      <c:valAx>
        <c:axId val="498355656"/>
        <c:scaling>
          <c:orientation val="minMax"/>
          <c:max val="5"/>
          <c:min val="-10"/>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0" vert="horz"/>
          <a:lstStyle/>
          <a:p>
            <a:pPr>
              <a:defRPr sz="900" b="0" i="0" u="none" strike="noStrike" baseline="0">
                <a:solidFill>
                  <a:srgbClr val="333333"/>
                </a:solidFill>
                <a:latin typeface="Calibri"/>
                <a:ea typeface="Calibri"/>
                <a:cs typeface="Calibri"/>
              </a:defRPr>
            </a:pPr>
            <a:endParaRPr lang="en-US"/>
          </a:p>
        </c:txPr>
        <c:crossAx val="498360360"/>
        <c:crosses val="autoZero"/>
        <c:crossBetween val="midCat"/>
        <c:majorUnit val="1"/>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000" b="0" i="0" u="none" strike="noStrike" baseline="0">
          <a:solidFill>
            <a:srgbClr val="000000"/>
          </a:solidFill>
          <a:latin typeface="Calibri"/>
          <a:ea typeface="Calibri"/>
          <a:cs typeface="Calibri"/>
        </a:defRPr>
      </a:pPr>
      <a:endParaRPr lang="en-US"/>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1" i="0" u="none" strike="noStrike" baseline="0">
                <a:solidFill>
                  <a:srgbClr val="000000"/>
                </a:solidFill>
                <a:latin typeface="Calibri"/>
                <a:ea typeface="Calibri"/>
                <a:cs typeface="Calibri"/>
              </a:defRPr>
            </a:pPr>
            <a:r>
              <a:rPr lang="en-US"/>
              <a:t>Predicted and Actual Disability rates by educational attainment for white urban men age 50</a:t>
            </a:r>
          </a:p>
        </c:rich>
      </c:tx>
      <c:overlay val="0"/>
      <c:spPr>
        <a:noFill/>
        <a:ln w="25400">
          <a:noFill/>
        </a:ln>
      </c:spPr>
    </c:title>
    <c:autoTitleDeleted val="0"/>
    <c:plotArea>
      <c:layout/>
      <c:scatterChart>
        <c:scatterStyle val="lineMarker"/>
        <c:varyColors val="0"/>
        <c:ser>
          <c:idx val="0"/>
          <c:order val="0"/>
          <c:tx>
            <c:v>Predicted OLS</c:v>
          </c:tx>
          <c:xVal>
            <c:numRef>
              <c:f>'logistic regression'!$E$110:$E$140</c:f>
              <c:numCache>
                <c:formatCode>General</c:formatCode>
                <c:ptCount val="31"/>
                <c:pt idx="0">
                  <c:v>-5</c:v>
                </c:pt>
                <c:pt idx="1">
                  <c:v>-4</c:v>
                </c:pt>
                <c:pt idx="2">
                  <c:v>-3</c:v>
                </c:pt>
                <c:pt idx="3">
                  <c:v>-2</c:v>
                </c:pt>
                <c:pt idx="4">
                  <c:v>-1</c:v>
                </c:pt>
                <c:pt idx="5">
                  <c:v>0</c:v>
                </c:pt>
                <c:pt idx="6">
                  <c:v>1</c:v>
                </c:pt>
                <c:pt idx="7">
                  <c:v>2</c:v>
                </c:pt>
                <c:pt idx="8">
                  <c:v>3</c:v>
                </c:pt>
                <c:pt idx="9">
                  <c:v>4</c:v>
                </c:pt>
                <c:pt idx="10">
                  <c:v>5</c:v>
                </c:pt>
                <c:pt idx="11">
                  <c:v>6</c:v>
                </c:pt>
                <c:pt idx="12">
                  <c:v>7</c:v>
                </c:pt>
                <c:pt idx="13">
                  <c:v>8</c:v>
                </c:pt>
                <c:pt idx="14">
                  <c:v>9</c:v>
                </c:pt>
                <c:pt idx="15">
                  <c:v>10</c:v>
                </c:pt>
                <c:pt idx="16">
                  <c:v>11</c:v>
                </c:pt>
                <c:pt idx="17">
                  <c:v>12</c:v>
                </c:pt>
                <c:pt idx="18">
                  <c:v>13</c:v>
                </c:pt>
                <c:pt idx="19">
                  <c:v>14</c:v>
                </c:pt>
                <c:pt idx="20">
                  <c:v>15</c:v>
                </c:pt>
                <c:pt idx="21">
                  <c:v>16</c:v>
                </c:pt>
                <c:pt idx="22">
                  <c:v>17</c:v>
                </c:pt>
                <c:pt idx="23">
                  <c:v>18</c:v>
                </c:pt>
                <c:pt idx="24">
                  <c:v>19</c:v>
                </c:pt>
                <c:pt idx="25">
                  <c:v>20</c:v>
                </c:pt>
                <c:pt idx="26">
                  <c:v>21</c:v>
                </c:pt>
                <c:pt idx="27">
                  <c:v>22</c:v>
                </c:pt>
                <c:pt idx="28">
                  <c:v>23</c:v>
                </c:pt>
                <c:pt idx="29">
                  <c:v>24</c:v>
                </c:pt>
                <c:pt idx="30">
                  <c:v>25</c:v>
                </c:pt>
              </c:numCache>
            </c:numRef>
          </c:xVal>
          <c:yVal>
            <c:numRef>
              <c:f>'logistic regression'!$F$110:$F$140</c:f>
              <c:numCache>
                <c:formatCode>General</c:formatCode>
                <c:ptCount val="31"/>
                <c:pt idx="0">
                  <c:v>0.33787</c:v>
                </c:pt>
                <c:pt idx="1">
                  <c:v>0.32527800000000001</c:v>
                </c:pt>
                <c:pt idx="2">
                  <c:v>0.31268600000000002</c:v>
                </c:pt>
                <c:pt idx="3">
                  <c:v>0.30009399999999997</c:v>
                </c:pt>
                <c:pt idx="4">
                  <c:v>0.28750199999999998</c:v>
                </c:pt>
                <c:pt idx="5">
                  <c:v>0.27490999999999999</c:v>
                </c:pt>
                <c:pt idx="6">
                  <c:v>0.262318</c:v>
                </c:pt>
                <c:pt idx="7">
                  <c:v>0.24972599999999998</c:v>
                </c:pt>
                <c:pt idx="8">
                  <c:v>0.23713399999999998</c:v>
                </c:pt>
                <c:pt idx="9">
                  <c:v>0.22454199999999999</c:v>
                </c:pt>
                <c:pt idx="10">
                  <c:v>0.21194999999999997</c:v>
                </c:pt>
                <c:pt idx="11">
                  <c:v>0.19935799999999998</c:v>
                </c:pt>
                <c:pt idx="12">
                  <c:v>0.18676599999999999</c:v>
                </c:pt>
                <c:pt idx="13">
                  <c:v>0.174174</c:v>
                </c:pt>
                <c:pt idx="14">
                  <c:v>0.16158199999999998</c:v>
                </c:pt>
                <c:pt idx="15">
                  <c:v>0.14898999999999998</c:v>
                </c:pt>
                <c:pt idx="16">
                  <c:v>0.13639799999999999</c:v>
                </c:pt>
                <c:pt idx="17">
                  <c:v>0.12380599999999997</c:v>
                </c:pt>
                <c:pt idx="18">
                  <c:v>0.11121399999999998</c:v>
                </c:pt>
                <c:pt idx="19">
                  <c:v>9.8621999999999987E-2</c:v>
                </c:pt>
                <c:pt idx="20">
                  <c:v>8.6029999999999968E-2</c:v>
                </c:pt>
                <c:pt idx="21">
                  <c:v>7.3437999999999976E-2</c:v>
                </c:pt>
                <c:pt idx="22">
                  <c:v>6.0845999999999983E-2</c:v>
                </c:pt>
                <c:pt idx="23">
                  <c:v>4.8253999999999964E-2</c:v>
                </c:pt>
                <c:pt idx="24">
                  <c:v>3.5661999999999972E-2</c:v>
                </c:pt>
                <c:pt idx="25">
                  <c:v>2.3069999999999979E-2</c:v>
                </c:pt>
                <c:pt idx="26">
                  <c:v>1.0477999999999987E-2</c:v>
                </c:pt>
                <c:pt idx="27">
                  <c:v>-2.1140000000000048E-3</c:v>
                </c:pt>
                <c:pt idx="28">
                  <c:v>-1.4706000000000052E-2</c:v>
                </c:pt>
                <c:pt idx="29">
                  <c:v>-2.7298000000000044E-2</c:v>
                </c:pt>
                <c:pt idx="30">
                  <c:v>-3.9890000000000037E-2</c:v>
                </c:pt>
              </c:numCache>
            </c:numRef>
          </c:yVal>
          <c:smooth val="0"/>
        </c:ser>
        <c:ser>
          <c:idx val="1"/>
          <c:order val="1"/>
          <c:tx>
            <c:v>Predicted Logistic</c:v>
          </c:tx>
          <c:spPr>
            <a:ln w="19050"/>
          </c:spPr>
          <c:marker>
            <c:symbol val="square"/>
            <c:size val="5"/>
          </c:marker>
          <c:xVal>
            <c:numRef>
              <c:f>'logistic regression'!$E$110:$E$140</c:f>
              <c:numCache>
                <c:formatCode>General</c:formatCode>
                <c:ptCount val="31"/>
                <c:pt idx="0">
                  <c:v>-5</c:v>
                </c:pt>
                <c:pt idx="1">
                  <c:v>-4</c:v>
                </c:pt>
                <c:pt idx="2">
                  <c:v>-3</c:v>
                </c:pt>
                <c:pt idx="3">
                  <c:v>-2</c:v>
                </c:pt>
                <c:pt idx="4">
                  <c:v>-1</c:v>
                </c:pt>
                <c:pt idx="5">
                  <c:v>0</c:v>
                </c:pt>
                <c:pt idx="6">
                  <c:v>1</c:v>
                </c:pt>
                <c:pt idx="7">
                  <c:v>2</c:v>
                </c:pt>
                <c:pt idx="8">
                  <c:v>3</c:v>
                </c:pt>
                <c:pt idx="9">
                  <c:v>4</c:v>
                </c:pt>
                <c:pt idx="10">
                  <c:v>5</c:v>
                </c:pt>
                <c:pt idx="11">
                  <c:v>6</c:v>
                </c:pt>
                <c:pt idx="12">
                  <c:v>7</c:v>
                </c:pt>
                <c:pt idx="13">
                  <c:v>8</c:v>
                </c:pt>
                <c:pt idx="14">
                  <c:v>9</c:v>
                </c:pt>
                <c:pt idx="15">
                  <c:v>10</c:v>
                </c:pt>
                <c:pt idx="16">
                  <c:v>11</c:v>
                </c:pt>
                <c:pt idx="17">
                  <c:v>12</c:v>
                </c:pt>
                <c:pt idx="18">
                  <c:v>13</c:v>
                </c:pt>
                <c:pt idx="19">
                  <c:v>14</c:v>
                </c:pt>
                <c:pt idx="20">
                  <c:v>15</c:v>
                </c:pt>
                <c:pt idx="21">
                  <c:v>16</c:v>
                </c:pt>
                <c:pt idx="22">
                  <c:v>17</c:v>
                </c:pt>
                <c:pt idx="23">
                  <c:v>18</c:v>
                </c:pt>
                <c:pt idx="24">
                  <c:v>19</c:v>
                </c:pt>
                <c:pt idx="25">
                  <c:v>20</c:v>
                </c:pt>
                <c:pt idx="26">
                  <c:v>21</c:v>
                </c:pt>
                <c:pt idx="27">
                  <c:v>22</c:v>
                </c:pt>
                <c:pt idx="28">
                  <c:v>23</c:v>
                </c:pt>
                <c:pt idx="29">
                  <c:v>24</c:v>
                </c:pt>
                <c:pt idx="30">
                  <c:v>25</c:v>
                </c:pt>
              </c:numCache>
            </c:numRef>
          </c:xVal>
          <c:yVal>
            <c:numRef>
              <c:f>'logistic regression'!$G$110:$G$140</c:f>
              <c:numCache>
                <c:formatCode>General</c:formatCode>
                <c:ptCount val="31"/>
                <c:pt idx="0">
                  <c:v>0.59061298509507154</c:v>
                </c:pt>
                <c:pt idx="1">
                  <c:v>0.55598179819324633</c:v>
                </c:pt>
                <c:pt idx="2">
                  <c:v>0.52079799245658065</c:v>
                </c:pt>
                <c:pt idx="3">
                  <c:v>0.48540664596991373</c:v>
                </c:pt>
                <c:pt idx="4">
                  <c:v>0.45016105236100201</c:v>
                </c:pt>
                <c:pt idx="5">
                  <c:v>0.41540872809815099</c:v>
                </c:pt>
                <c:pt idx="6">
                  <c:v>0.38147790070387044</c:v>
                </c:pt>
                <c:pt idx="7">
                  <c:v>0.34866557386578917</c:v>
                </c:pt>
                <c:pt idx="8">
                  <c:v>0.31722804856381864</c:v>
                </c:pt>
                <c:pt idx="9">
                  <c:v>0.28737445776973747</c:v>
                </c:pt>
                <c:pt idx="10">
                  <c:v>0.25926350815680743</c:v>
                </c:pt>
                <c:pt idx="11">
                  <c:v>0.23300327897002701</c:v>
                </c:pt>
                <c:pt idx="12">
                  <c:v>0.20865365579608317</c:v>
                </c:pt>
                <c:pt idx="13">
                  <c:v>0.18623080348819909</c:v>
                </c:pt>
                <c:pt idx="14">
                  <c:v>0.16571301264556337</c:v>
                </c:pt>
                <c:pt idx="15">
                  <c:v>0.14704727377078192</c:v>
                </c:pt>
                <c:pt idx="16">
                  <c:v>0.13015601745721983</c:v>
                </c:pt>
                <c:pt idx="17">
                  <c:v>0.11494357950238515</c:v>
                </c:pt>
                <c:pt idx="18">
                  <c:v>0.10130208146515282</c:v>
                </c:pt>
                <c:pt idx="19">
                  <c:v>8.9116541002688066E-2</c:v>
                </c:pt>
                <c:pt idx="20">
                  <c:v>7.8269130758457969E-2</c:v>
                </c:pt>
                <c:pt idx="21">
                  <c:v>6.8642584570481405E-2</c:v>
                </c:pt>
                <c:pt idx="22">
                  <c:v>6.0122805148582079E-2</c:v>
                </c:pt>
                <c:pt idx="23">
                  <c:v>5.2600760995948979E-2</c:v>
                </c:pt>
                <c:pt idx="24">
                  <c:v>4.5973776551272952E-2</c:v>
                </c:pt>
                <c:pt idx="25">
                  <c:v>4.0146322939243716E-2</c:v>
                </c:pt>
                <c:pt idx="26">
                  <c:v>3.5030411571672616E-2</c:v>
                </c:pt>
                <c:pt idx="27">
                  <c:v>3.0545682618113915E-2</c:v>
                </c:pt>
                <c:pt idx="28">
                  <c:v>2.6619267694296605E-2</c:v>
                </c:pt>
                <c:pt idx="29">
                  <c:v>2.318549283867535E-2</c:v>
                </c:pt>
                <c:pt idx="30">
                  <c:v>2.0185475142294074E-2</c:v>
                </c:pt>
              </c:numCache>
            </c:numRef>
          </c:yVal>
          <c:smooth val="0"/>
        </c:ser>
        <c:ser>
          <c:idx val="2"/>
          <c:order val="2"/>
          <c:tx>
            <c:v>Actual disability rates, men 45-55</c:v>
          </c:tx>
          <c:spPr>
            <a:ln w="19050">
              <a:solidFill>
                <a:srgbClr val="00B050"/>
              </a:solidFill>
            </a:ln>
          </c:spPr>
          <c:marker>
            <c:spPr>
              <a:ln w="25400"/>
            </c:spPr>
          </c:marker>
          <c:xVal>
            <c:numRef>
              <c:f>'logistic regression'!$H$111:$H$119</c:f>
              <c:numCache>
                <c:formatCode>General</c:formatCode>
                <c:ptCount val="9"/>
                <c:pt idx="0">
                  <c:v>0</c:v>
                </c:pt>
                <c:pt idx="1">
                  <c:v>2.5</c:v>
                </c:pt>
                <c:pt idx="2">
                  <c:v>6.5</c:v>
                </c:pt>
                <c:pt idx="3">
                  <c:v>9</c:v>
                </c:pt>
                <c:pt idx="4">
                  <c:v>10</c:v>
                </c:pt>
                <c:pt idx="5">
                  <c:v>11</c:v>
                </c:pt>
                <c:pt idx="6">
                  <c:v>12</c:v>
                </c:pt>
                <c:pt idx="7">
                  <c:v>14</c:v>
                </c:pt>
                <c:pt idx="8">
                  <c:v>17</c:v>
                </c:pt>
              </c:numCache>
            </c:numRef>
          </c:xVal>
          <c:yVal>
            <c:numRef>
              <c:f>'logistic regression'!$J$111:$J$119</c:f>
              <c:numCache>
                <c:formatCode>General</c:formatCode>
                <c:ptCount val="9"/>
                <c:pt idx="0">
                  <c:v>0.3</c:v>
                </c:pt>
                <c:pt idx="1">
                  <c:v>3.7037E-2</c:v>
                </c:pt>
                <c:pt idx="2">
                  <c:v>0.17948720000000001</c:v>
                </c:pt>
                <c:pt idx="3">
                  <c:v>0.26666669999999998</c:v>
                </c:pt>
                <c:pt idx="4">
                  <c:v>0.24324319999999999</c:v>
                </c:pt>
                <c:pt idx="5">
                  <c:v>0.1481481</c:v>
                </c:pt>
                <c:pt idx="6">
                  <c:v>0.12250709999999999</c:v>
                </c:pt>
                <c:pt idx="7">
                  <c:v>0.1042781</c:v>
                </c:pt>
                <c:pt idx="8">
                  <c:v>4.9270099999999997E-2</c:v>
                </c:pt>
              </c:numCache>
            </c:numRef>
          </c:yVal>
          <c:smooth val="0"/>
        </c:ser>
        <c:dLbls>
          <c:showLegendKey val="0"/>
          <c:showVal val="0"/>
          <c:showCatName val="0"/>
          <c:showSerName val="0"/>
          <c:showPercent val="0"/>
          <c:showBubbleSize val="0"/>
        </c:dLbls>
        <c:axId val="498356440"/>
        <c:axId val="498356048"/>
      </c:scatterChart>
      <c:valAx>
        <c:axId val="498356440"/>
        <c:scaling>
          <c:orientation val="minMax"/>
          <c:max val="25"/>
          <c:min val="-5"/>
        </c:scaling>
        <c:delete val="0"/>
        <c:axPos val="b"/>
        <c:title>
          <c:tx>
            <c:rich>
              <a:bodyPr/>
              <a:lstStyle/>
              <a:p>
                <a:pPr>
                  <a:defRPr sz="1000" b="1" i="0" u="none" strike="noStrike" baseline="0">
                    <a:solidFill>
                      <a:srgbClr val="000000"/>
                    </a:solidFill>
                    <a:latin typeface="Calibri"/>
                    <a:ea typeface="Calibri"/>
                    <a:cs typeface="Calibri"/>
                  </a:defRPr>
                </a:pPr>
                <a:r>
                  <a:rPr lang="en-US"/>
                  <a:t>Years of Education (real and extrapolated)</a:t>
                </a:r>
              </a:p>
            </c:rich>
          </c:tx>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498356048"/>
        <c:crossesAt val="-0.1"/>
        <c:crossBetween val="midCat"/>
        <c:majorUnit val="5"/>
      </c:valAx>
      <c:valAx>
        <c:axId val="498356048"/>
        <c:scaling>
          <c:orientation val="minMax"/>
        </c:scaling>
        <c:delete val="0"/>
        <c:axPos val="l"/>
        <c:majorGridlines/>
        <c:title>
          <c:tx>
            <c:rich>
              <a:bodyPr/>
              <a:lstStyle/>
              <a:p>
                <a:pPr>
                  <a:defRPr sz="1000" b="1" i="0" u="none" strike="noStrike" baseline="0">
                    <a:solidFill>
                      <a:srgbClr val="000000"/>
                    </a:solidFill>
                    <a:latin typeface="Calibri"/>
                    <a:ea typeface="Calibri"/>
                    <a:cs typeface="Calibri"/>
                  </a:defRPr>
                </a:pPr>
                <a:r>
                  <a:rPr lang="en-US"/>
                  <a:t>Probility of Disability</a:t>
                </a:r>
              </a:p>
            </c:rich>
          </c:tx>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498356440"/>
        <c:crossesAt val="-5"/>
        <c:crossBetween val="midCat"/>
      </c:valAx>
    </c:plotArea>
    <c:legend>
      <c:legendPos val="r"/>
      <c:layout>
        <c:manualLayout>
          <c:xMode val="edge"/>
          <c:yMode val="edge"/>
          <c:x val="0.69230769230769229"/>
          <c:y val="0.41414226252021524"/>
          <c:w val="0.2945590994371482"/>
          <c:h val="0.38383923221718497"/>
        </c:manualLayout>
      </c:layout>
      <c:overlay val="0"/>
      <c:txPr>
        <a:bodyPr/>
        <a:lstStyle/>
        <a:p>
          <a:pPr>
            <a:defRPr sz="925"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Arial"/>
                <a:ea typeface="Arial"/>
                <a:cs typeface="Arial"/>
              </a:defRPr>
            </a:pPr>
            <a:r>
              <a:rPr lang="en-US"/>
              <a:t>Cumulative probability density for different degrees of freedom of the chisquare distribution</a:t>
            </a:r>
          </a:p>
        </c:rich>
      </c:tx>
      <c:layout>
        <c:manualLayout>
          <c:xMode val="edge"/>
          <c:yMode val="edge"/>
          <c:x val="0.11672492157992445"/>
          <c:y val="2.5586353944562899E-2"/>
        </c:manualLayout>
      </c:layout>
      <c:overlay val="0"/>
      <c:spPr>
        <a:noFill/>
        <a:ln w="25400">
          <a:noFill/>
        </a:ln>
      </c:spPr>
    </c:title>
    <c:autoTitleDeleted val="0"/>
    <c:plotArea>
      <c:layout>
        <c:manualLayout>
          <c:layoutTarget val="inner"/>
          <c:xMode val="edge"/>
          <c:yMode val="edge"/>
          <c:x val="0.11149835268737809"/>
          <c:y val="0.32835855081305682"/>
          <c:w val="0.73345010127165899"/>
          <c:h val="0.48827342945577928"/>
        </c:manualLayout>
      </c:layout>
      <c:lineChart>
        <c:grouping val="standard"/>
        <c:varyColors val="0"/>
        <c:ser>
          <c:idx val="1"/>
          <c:order val="0"/>
          <c:tx>
            <c:strRef>
              <c:f>'chisquare distribution'!$B$42</c:f>
              <c:strCache>
                <c:ptCount val="1"/>
                <c:pt idx="0">
                  <c:v>1</c:v>
                </c:pt>
              </c:strCache>
            </c:strRef>
          </c:tx>
          <c:spPr>
            <a:ln w="12700">
              <a:solidFill>
                <a:srgbClr val="FFFF00"/>
              </a:solidFill>
              <a:prstDash val="solid"/>
            </a:ln>
          </c:spPr>
          <c:marker>
            <c:symbol val="square"/>
            <c:size val="5"/>
            <c:spPr>
              <a:solidFill>
                <a:srgbClr val="FFFF00"/>
              </a:solidFill>
              <a:ln>
                <a:solidFill>
                  <a:srgbClr val="FFFF00"/>
                </a:solidFill>
                <a:prstDash val="solid"/>
              </a:ln>
            </c:spPr>
          </c:marker>
          <c:val>
            <c:numRef>
              <c:f>'chisquare distribution'!$B$43:$B$78</c:f>
              <c:numCache>
                <c:formatCode>General</c:formatCode>
                <c:ptCount val="36"/>
                <c:pt idx="0">
                  <c:v>0</c:v>
                </c:pt>
                <c:pt idx="1">
                  <c:v>0.68268949213708607</c:v>
                </c:pt>
                <c:pt idx="2">
                  <c:v>0.84270079294971489</c:v>
                </c:pt>
                <c:pt idx="3">
                  <c:v>0.91673548333644961</c:v>
                </c:pt>
                <c:pt idx="4">
                  <c:v>0.95449973610364158</c:v>
                </c:pt>
                <c:pt idx="5">
                  <c:v>0.9746526813225318</c:v>
                </c:pt>
                <c:pt idx="6">
                  <c:v>0.98569412156457037</c:v>
                </c:pt>
                <c:pt idx="7">
                  <c:v>0.99184902840649736</c:v>
                </c:pt>
                <c:pt idx="8">
                  <c:v>0.99532226501895271</c:v>
                </c:pt>
                <c:pt idx="9">
                  <c:v>0.99730020393673979</c:v>
                </c:pt>
                <c:pt idx="10">
                  <c:v>0.9984345977419975</c:v>
                </c:pt>
                <c:pt idx="11">
                  <c:v>0.99908888112284633</c:v>
                </c:pt>
                <c:pt idx="12">
                  <c:v>0.99946799449486079</c:v>
                </c:pt>
                <c:pt idx="13">
                  <c:v>0.99968850902323259</c:v>
                </c:pt>
                <c:pt idx="14">
                  <c:v>0.99981718936701813</c:v>
                </c:pt>
                <c:pt idx="15">
                  <c:v>0.99989248882327053</c:v>
                </c:pt>
                <c:pt idx="16">
                  <c:v>0.99993665751633376</c:v>
                </c:pt>
                <c:pt idx="17">
                  <c:v>0.99996262018159832</c:v>
                </c:pt>
                <c:pt idx="18">
                  <c:v>0.99997790950300136</c:v>
                </c:pt>
                <c:pt idx="19">
                  <c:v>0.99998692815463319</c:v>
                </c:pt>
                <c:pt idx="20">
                  <c:v>0.99999225578356898</c:v>
                </c:pt>
                <c:pt idx="21">
                  <c:v>0.99999540716628821</c:v>
                </c:pt>
                <c:pt idx="22">
                  <c:v>0.99999727349534384</c:v>
                </c:pt>
                <c:pt idx="23">
                  <c:v>0.99999837998601748</c:v>
                </c:pt>
                <c:pt idx="24">
                  <c:v>0.99999903664299139</c:v>
                </c:pt>
                <c:pt idx="25">
                  <c:v>0.99999942669685626</c:v>
                </c:pt>
                <c:pt idx="26">
                  <c:v>0.99999965858264228</c:v>
                </c:pt>
                <c:pt idx="27">
                  <c:v>0.99999979654453852</c:v>
                </c:pt>
                <c:pt idx="28">
                  <c:v>0.9999998786845492</c:v>
                </c:pt>
                <c:pt idx="29">
                  <c:v>0.99999992762170131</c:v>
                </c:pt>
                <c:pt idx="30">
                  <c:v>0.99999995679536946</c:v>
                </c:pt>
                <c:pt idx="31">
                  <c:v>0.99999997419715692</c:v>
                </c:pt>
                <c:pt idx="32">
                  <c:v>0.99999998458274209</c:v>
                </c:pt>
                <c:pt idx="33">
                  <c:v>0.99999999078411284</c:v>
                </c:pt>
                <c:pt idx="34">
                  <c:v>0.99999999448879273</c:v>
                </c:pt>
                <c:pt idx="35">
                  <c:v>0.9999999967029467</c:v>
                </c:pt>
              </c:numCache>
            </c:numRef>
          </c:val>
          <c:smooth val="0"/>
        </c:ser>
        <c:ser>
          <c:idx val="0"/>
          <c:order val="1"/>
          <c:tx>
            <c:strRef>
              <c:f>'chisquare distribution'!$C$42</c:f>
              <c:strCache>
                <c:ptCount val="1"/>
                <c:pt idx="0">
                  <c:v>2</c:v>
                </c:pt>
              </c:strCache>
            </c:strRef>
          </c:tx>
          <c:spPr>
            <a:ln w="12700">
              <a:solidFill>
                <a:srgbClr val="33CCCC"/>
              </a:solidFill>
              <a:prstDash val="solid"/>
            </a:ln>
          </c:spPr>
          <c:marker>
            <c:symbol val="diamond"/>
            <c:size val="5"/>
            <c:spPr>
              <a:solidFill>
                <a:srgbClr val="33CCCC"/>
              </a:solidFill>
              <a:ln>
                <a:solidFill>
                  <a:srgbClr val="33CCCC"/>
                </a:solidFill>
                <a:prstDash val="solid"/>
              </a:ln>
            </c:spPr>
          </c:marker>
          <c:val>
            <c:numRef>
              <c:f>'chisquare distribution'!$C$43:$C$78</c:f>
              <c:numCache>
                <c:formatCode>General</c:formatCode>
                <c:ptCount val="36"/>
                <c:pt idx="0">
                  <c:v>0</c:v>
                </c:pt>
                <c:pt idx="1">
                  <c:v>0.39346934028736658</c:v>
                </c:pt>
                <c:pt idx="2">
                  <c:v>0.63212055882855767</c:v>
                </c:pt>
                <c:pt idx="3">
                  <c:v>0.77686983985157021</c:v>
                </c:pt>
                <c:pt idx="4">
                  <c:v>0.8646647167633873</c:v>
                </c:pt>
                <c:pt idx="5">
                  <c:v>0.91791500137610116</c:v>
                </c:pt>
                <c:pt idx="6">
                  <c:v>0.95021293163213605</c:v>
                </c:pt>
                <c:pt idx="7">
                  <c:v>0.96980261657768152</c:v>
                </c:pt>
                <c:pt idx="8">
                  <c:v>0.98168436111126578</c:v>
                </c:pt>
                <c:pt idx="9">
                  <c:v>0.98889100346175773</c:v>
                </c:pt>
                <c:pt idx="10">
                  <c:v>0.99326205300091452</c:v>
                </c:pt>
                <c:pt idx="11">
                  <c:v>0.99591322856153597</c:v>
                </c:pt>
                <c:pt idx="12">
                  <c:v>0.99752124782333362</c:v>
                </c:pt>
                <c:pt idx="13">
                  <c:v>0.99849656080702243</c:v>
                </c:pt>
                <c:pt idx="14">
                  <c:v>0.99908811803444553</c:v>
                </c:pt>
                <c:pt idx="15">
                  <c:v>0.99944691562985222</c:v>
                </c:pt>
                <c:pt idx="16">
                  <c:v>0.99966453737209748</c:v>
                </c:pt>
                <c:pt idx="17">
                  <c:v>0.99979653163098936</c:v>
                </c:pt>
                <c:pt idx="18">
                  <c:v>0.99987659019591335</c:v>
                </c:pt>
                <c:pt idx="19">
                  <c:v>0.99992514817011235</c:v>
                </c:pt>
                <c:pt idx="20">
                  <c:v>0.99995460007023751</c:v>
                </c:pt>
                <c:pt idx="21">
                  <c:v>0.99997246355065028</c:v>
                </c:pt>
                <c:pt idx="22">
                  <c:v>0.99998329829920973</c:v>
                </c:pt>
                <c:pt idx="23">
                  <c:v>0.99998986990640137</c:v>
                </c:pt>
                <c:pt idx="24">
                  <c:v>0.99999385578764666</c:v>
                </c:pt>
                <c:pt idx="25">
                  <c:v>0.99999627334682795</c:v>
                </c:pt>
                <c:pt idx="26">
                  <c:v>0.99999773967059302</c:v>
                </c:pt>
                <c:pt idx="27">
                  <c:v>0.99999862904091363</c:v>
                </c:pt>
                <c:pt idx="28">
                  <c:v>0.9999991684712809</c:v>
                </c:pt>
                <c:pt idx="29">
                  <c:v>0.99999949565233748</c:v>
                </c:pt>
                <c:pt idx="30">
                  <c:v>0.99999969409767953</c:v>
                </c:pt>
                <c:pt idx="31">
                  <c:v>0.99999981446086372</c:v>
                </c:pt>
                <c:pt idx="32">
                  <c:v>0.99999988746482527</c:v>
                </c:pt>
                <c:pt idx="33">
                  <c:v>0.99999993174396629</c:v>
                </c:pt>
                <c:pt idx="34">
                  <c:v>0.99999995860062285</c:v>
                </c:pt>
                <c:pt idx="35">
                  <c:v>0.99999997489000847</c:v>
                </c:pt>
              </c:numCache>
            </c:numRef>
          </c:val>
          <c:smooth val="0"/>
        </c:ser>
        <c:ser>
          <c:idx val="2"/>
          <c:order val="2"/>
          <c:tx>
            <c:strRef>
              <c:f>'chisquare distribution'!$D$42</c:f>
              <c:strCache>
                <c:ptCount val="1"/>
                <c:pt idx="0">
                  <c:v>5</c:v>
                </c:pt>
              </c:strCache>
            </c:strRef>
          </c:tx>
          <c:spPr>
            <a:ln w="12700">
              <a:solidFill>
                <a:srgbClr val="800080"/>
              </a:solidFill>
              <a:prstDash val="solid"/>
            </a:ln>
          </c:spPr>
          <c:marker>
            <c:symbol val="triangle"/>
            <c:size val="5"/>
            <c:spPr>
              <a:solidFill>
                <a:srgbClr val="800080"/>
              </a:solidFill>
              <a:ln>
                <a:solidFill>
                  <a:srgbClr val="800080"/>
                </a:solidFill>
                <a:prstDash val="solid"/>
              </a:ln>
            </c:spPr>
          </c:marker>
          <c:cat>
            <c:numRef>
              <c:f>'chisquare distribution'!$A$43:$A$78</c:f>
              <c:numCache>
                <c:formatCode>General</c:formatCode>
                <c:ptCount val="36"/>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numCache>
            </c:numRef>
          </c:cat>
          <c:val>
            <c:numRef>
              <c:f>'chisquare distribution'!$D$43:$D$78</c:f>
              <c:numCache>
                <c:formatCode>General</c:formatCode>
                <c:ptCount val="36"/>
                <c:pt idx="0">
                  <c:v>0</c:v>
                </c:pt>
                <c:pt idx="1">
                  <c:v>3.7434226752703692E-2</c:v>
                </c:pt>
                <c:pt idx="2">
                  <c:v>0.15085496391539033</c:v>
                </c:pt>
                <c:pt idx="3">
                  <c:v>0.3000141641213725</c:v>
                </c:pt>
                <c:pt idx="4">
                  <c:v>0.4505840486472199</c:v>
                </c:pt>
                <c:pt idx="5">
                  <c:v>0.58411981300449223</c:v>
                </c:pt>
                <c:pt idx="6">
                  <c:v>0.69378108158672158</c:v>
                </c:pt>
                <c:pt idx="7">
                  <c:v>0.77935969206328926</c:v>
                </c:pt>
                <c:pt idx="8">
                  <c:v>0.84376437242227764</c:v>
                </c:pt>
                <c:pt idx="9">
                  <c:v>0.89093584205022769</c:v>
                </c:pt>
                <c:pt idx="10">
                  <c:v>0.92476475385348778</c:v>
                </c:pt>
                <c:pt idx="11">
                  <c:v>0.94862001651693051</c:v>
                </c:pt>
                <c:pt idx="12">
                  <c:v>0.96521221949375813</c:v>
                </c:pt>
                <c:pt idx="13">
                  <c:v>0.97662123189643613</c:v>
                </c:pt>
                <c:pt idx="14">
                  <c:v>0.98439058389973311</c:v>
                </c:pt>
                <c:pt idx="15">
                  <c:v>0.98963766208421355</c:v>
                </c:pt>
                <c:pt idx="16">
                  <c:v>0.99315592607757952</c:v>
                </c:pt>
                <c:pt idx="17">
                  <c:v>0.99550020302202946</c:v>
                </c:pt>
                <c:pt idx="18">
                  <c:v>0.99705359541211969</c:v>
                </c:pt>
                <c:pt idx="19">
                  <c:v>0.998077863179057</c:v>
                </c:pt>
                <c:pt idx="20">
                  <c:v>0.99875026943696865</c:v>
                </c:pt>
                <c:pt idx="21">
                  <c:v>0.9991899403818103</c:v>
                </c:pt>
                <c:pt idx="22">
                  <c:v>0.99947640168389318</c:v>
                </c:pt>
                <c:pt idx="23">
                  <c:v>0.99966243394238619</c:v>
                </c:pt>
                <c:pt idx="24">
                  <c:v>0.99978288705654728</c:v>
                </c:pt>
                <c:pt idx="25">
                  <c:v>0.99986066620881442</c:v>
                </c:pt>
                <c:pt idx="26">
                  <c:v>0.99991076401665502</c:v>
                </c:pt>
                <c:pt idx="27">
                  <c:v>0.9999429575433173</c:v>
                </c:pt>
                <c:pt idx="28">
                  <c:v>0.99996360123309425</c:v>
                </c:pt>
                <c:pt idx="29">
                  <c:v>0.99997681241419689</c:v>
                </c:pt>
                <c:pt idx="30">
                  <c:v>0.99998525141896155</c:v>
                </c:pt>
                <c:pt idx="31">
                  <c:v>0.99999063275129463</c:v>
                </c:pt>
                <c:pt idx="32">
                  <c:v>0.99999405873989522</c:v>
                </c:pt>
                <c:pt idx="33">
                  <c:v>0.99999623656750947</c:v>
                </c:pt>
                <c:pt idx="34">
                  <c:v>0.99999761899556305</c:v>
                </c:pt>
                <c:pt idx="35">
                  <c:v>0.99999849534933782</c:v>
                </c:pt>
              </c:numCache>
            </c:numRef>
          </c:val>
          <c:smooth val="0"/>
        </c:ser>
        <c:ser>
          <c:idx val="3"/>
          <c:order val="3"/>
          <c:tx>
            <c:strRef>
              <c:f>'chisquare distribution'!$E$42</c:f>
              <c:strCache>
                <c:ptCount val="1"/>
                <c:pt idx="0">
                  <c:v>15</c:v>
                </c:pt>
              </c:strCache>
            </c:strRef>
          </c:tx>
          <c:spPr>
            <a:ln w="12700">
              <a:solidFill>
                <a:srgbClr val="000080"/>
              </a:solidFill>
              <a:prstDash val="solid"/>
            </a:ln>
          </c:spPr>
          <c:marker>
            <c:symbol val="x"/>
            <c:size val="5"/>
            <c:spPr>
              <a:solidFill>
                <a:srgbClr val="000080"/>
              </a:solidFill>
              <a:ln>
                <a:solidFill>
                  <a:srgbClr val="000080"/>
                </a:solidFill>
                <a:prstDash val="solid"/>
              </a:ln>
            </c:spPr>
          </c:marker>
          <c:cat>
            <c:numRef>
              <c:f>'chisquare distribution'!$A$43:$A$78</c:f>
              <c:numCache>
                <c:formatCode>General</c:formatCode>
                <c:ptCount val="36"/>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numCache>
            </c:numRef>
          </c:cat>
          <c:val>
            <c:numRef>
              <c:f>'chisquare distribution'!$E$43:$E$78</c:f>
              <c:numCache>
                <c:formatCode>General</c:formatCode>
                <c:ptCount val="36"/>
                <c:pt idx="0">
                  <c:v>0</c:v>
                </c:pt>
                <c:pt idx="1">
                  <c:v>2.5356443100754689E-7</c:v>
                </c:pt>
                <c:pt idx="2">
                  <c:v>2.9654977282467243E-5</c:v>
                </c:pt>
                <c:pt idx="3">
                  <c:v>4.0219855264922444E-4</c:v>
                </c:pt>
                <c:pt idx="4">
                  <c:v>2.2626558470830727E-3</c:v>
                </c:pt>
                <c:pt idx="5">
                  <c:v>7.8735886554810453E-3</c:v>
                </c:pt>
                <c:pt idx="6">
                  <c:v>2.0252253282186716E-2</c:v>
                </c:pt>
                <c:pt idx="7">
                  <c:v>4.2350252667448851E-2</c:v>
                </c:pt>
                <c:pt idx="8">
                  <c:v>7.6217296684532476E-2</c:v>
                </c:pt>
                <c:pt idx="9">
                  <c:v>0.12248254839871742</c:v>
                </c:pt>
                <c:pt idx="10">
                  <c:v>0.18026008049639852</c:v>
                </c:pt>
                <c:pt idx="11">
                  <c:v>0.24740562928877763</c:v>
                </c:pt>
                <c:pt idx="12">
                  <c:v>0.32097094290958528</c:v>
                </c:pt>
                <c:pt idx="13">
                  <c:v>0.39770206077719616</c:v>
                </c:pt>
                <c:pt idx="14">
                  <c:v>0.474470870237091</c:v>
                </c:pt>
                <c:pt idx="15">
                  <c:v>0.5485827887742748</c:v>
                </c:pt>
                <c:pt idx="16">
                  <c:v>0.61794833849713615</c:v>
                </c:pt>
                <c:pt idx="17">
                  <c:v>0.68113559454768546</c:v>
                </c:pt>
                <c:pt idx="18">
                  <c:v>0.7373344393276775</c:v>
                </c:pt>
                <c:pt idx="19">
                  <c:v>0.78626611684757441</c:v>
                </c:pt>
                <c:pt idx="20">
                  <c:v>0.82806731062339911</c:v>
                </c:pt>
                <c:pt idx="21">
                  <c:v>0.86317067999749619</c:v>
                </c:pt>
                <c:pt idx="22">
                  <c:v>0.89219609159383606</c:v>
                </c:pt>
                <c:pt idx="23">
                  <c:v>0.91586013558549184</c:v>
                </c:pt>
                <c:pt idx="24">
                  <c:v>0.93490651360116939</c:v>
                </c:pt>
                <c:pt idx="25">
                  <c:v>0.95005656637357161</c:v>
                </c:pt>
                <c:pt idx="26">
                  <c:v>0.96197732378744594</c:v>
                </c:pt>
                <c:pt idx="27">
                  <c:v>0.97126364988965652</c:v>
                </c:pt>
                <c:pt idx="28">
                  <c:v>0.97843096602674884</c:v>
                </c:pt>
                <c:pt idx="29">
                  <c:v>0.98391536973519111</c:v>
                </c:pt>
                <c:pt idx="30">
                  <c:v>0.98807850406184028</c:v>
                </c:pt>
                <c:pt idx="31">
                  <c:v>0.99121512278388535</c:v>
                </c:pt>
                <c:pt idx="32">
                  <c:v>0.99356185222239912</c:v>
                </c:pt>
                <c:pt idx="33">
                  <c:v>0.99530612470631974</c:v>
                </c:pt>
                <c:pt idx="34">
                  <c:v>0.99659463655343605</c:v>
                </c:pt>
                <c:pt idx="35">
                  <c:v>0.99754096696889138</c:v>
                </c:pt>
              </c:numCache>
            </c:numRef>
          </c:val>
          <c:smooth val="0"/>
        </c:ser>
        <c:dLbls>
          <c:showLegendKey val="0"/>
          <c:showVal val="0"/>
          <c:showCatName val="0"/>
          <c:showSerName val="0"/>
          <c:showPercent val="0"/>
          <c:showBubbleSize val="0"/>
        </c:dLbls>
        <c:marker val="1"/>
        <c:smooth val="0"/>
        <c:axId val="498357224"/>
        <c:axId val="498357616"/>
      </c:lineChart>
      <c:catAx>
        <c:axId val="498357224"/>
        <c:scaling>
          <c:orientation val="minMax"/>
        </c:scaling>
        <c:delete val="0"/>
        <c:axPos val="b"/>
        <c:title>
          <c:tx>
            <c:rich>
              <a:bodyPr/>
              <a:lstStyle/>
              <a:p>
                <a:pPr>
                  <a:defRPr sz="1625" b="1" i="0" u="none" strike="noStrike" baseline="0">
                    <a:solidFill>
                      <a:srgbClr val="000000"/>
                    </a:solidFill>
                    <a:latin typeface="Arial"/>
                    <a:ea typeface="Arial"/>
                    <a:cs typeface="Arial"/>
                  </a:defRPr>
                </a:pPr>
                <a:r>
                  <a:rPr lang="en-US"/>
                  <a:t>X</a:t>
                </a:r>
              </a:p>
            </c:rich>
          </c:tx>
          <c:layout>
            <c:manualLayout>
              <c:xMode val="edge"/>
              <c:yMode val="edge"/>
              <c:x val="0.45993067939678273"/>
              <c:y val="0.88699449882197556"/>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Narrow"/>
                <a:ea typeface="Arial Narrow"/>
                <a:cs typeface="Arial Narrow"/>
              </a:defRPr>
            </a:pPr>
            <a:endParaRPr lang="en-US"/>
          </a:p>
        </c:txPr>
        <c:crossAx val="498357616"/>
        <c:crosses val="autoZero"/>
        <c:auto val="1"/>
        <c:lblAlgn val="ctr"/>
        <c:lblOffset val="100"/>
        <c:tickLblSkip val="2"/>
        <c:tickMarkSkip val="1"/>
        <c:noMultiLvlLbl val="0"/>
      </c:catAx>
      <c:valAx>
        <c:axId val="498357616"/>
        <c:scaling>
          <c:orientation val="minMax"/>
          <c:max val="1"/>
        </c:scaling>
        <c:delete val="0"/>
        <c:axPos val="l"/>
        <c:majorGridlines>
          <c:spPr>
            <a:ln w="3175">
              <a:solidFill>
                <a:srgbClr val="000000"/>
              </a:solidFill>
              <a:prstDash val="solid"/>
            </a:ln>
          </c:spPr>
        </c:majorGridlines>
        <c:title>
          <c:tx>
            <c:rich>
              <a:bodyPr/>
              <a:lstStyle/>
              <a:p>
                <a:pPr>
                  <a:defRPr sz="1000" b="1" i="0" u="none" strike="noStrike" baseline="0">
                    <a:solidFill>
                      <a:srgbClr val="000000"/>
                    </a:solidFill>
                    <a:latin typeface="Arial"/>
                    <a:ea typeface="Arial"/>
                    <a:cs typeface="Arial"/>
                  </a:defRPr>
                </a:pPr>
                <a:r>
                  <a:rPr lang="en-US"/>
                  <a:t>Probability</a:t>
                </a:r>
              </a:p>
            </c:rich>
          </c:tx>
          <c:layout>
            <c:manualLayout>
              <c:xMode val="edge"/>
              <c:yMode val="edge"/>
              <c:x val="2.7874564459930314E-2"/>
              <c:y val="0.49466995730011359"/>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498357224"/>
        <c:crosses val="autoZero"/>
        <c:crossBetween val="between"/>
        <c:majorUnit val="0.1"/>
      </c:valAx>
      <c:spPr>
        <a:solidFill>
          <a:srgbClr val="C0C0C0"/>
        </a:solidFill>
        <a:ln w="12700">
          <a:solidFill>
            <a:srgbClr val="808080"/>
          </a:solidFill>
          <a:prstDash val="solid"/>
        </a:ln>
      </c:spPr>
    </c:plotArea>
    <c:legend>
      <c:legendPos val="r"/>
      <c:layout>
        <c:manualLayout>
          <c:xMode val="edge"/>
          <c:yMode val="edge"/>
          <c:x val="0.86411222987370473"/>
          <c:y val="0.43923285708689397"/>
          <c:w val="0.12369356269490706"/>
          <c:h val="0.26652474410847893"/>
        </c:manualLayout>
      </c:layout>
      <c:overlay val="0"/>
      <c:spPr>
        <a:solidFill>
          <a:srgbClr val="FFFFFF"/>
        </a:solidFill>
        <a:ln w="3175">
          <a:solidFill>
            <a:srgbClr val="000000"/>
          </a:solidFill>
          <a:prstDash val="solid"/>
        </a:ln>
      </c:spPr>
      <c:txPr>
        <a:bodyPr/>
        <a:lstStyle/>
        <a:p>
          <a:pPr>
            <a:defRPr sz="775" b="0"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FFFFFF"/>
    </a:solidFill>
    <a:ln w="3175">
      <a:solidFill>
        <a:srgbClr val="000000"/>
      </a:solidFill>
      <a:prstDash val="solid"/>
    </a:ln>
  </c:spPr>
  <c:txPr>
    <a:bodyPr/>
    <a:lstStyle/>
    <a:p>
      <a:pPr>
        <a:defRPr sz="1625"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Arial"/>
                <a:ea typeface="Arial"/>
                <a:cs typeface="Arial"/>
              </a:defRPr>
            </a:pPr>
            <a:r>
              <a:rPr lang="en-US"/>
              <a:t>Probability Density Function for different degrees of freedom of the chisquare distribution</a:t>
            </a:r>
          </a:p>
        </c:rich>
      </c:tx>
      <c:layout>
        <c:manualLayout>
          <c:xMode val="edge"/>
          <c:yMode val="edge"/>
          <c:x val="0.141396933560477"/>
          <c:y val="2.1951219512195121E-2"/>
        </c:manualLayout>
      </c:layout>
      <c:overlay val="0"/>
      <c:spPr>
        <a:noFill/>
        <a:ln w="25400">
          <a:noFill/>
        </a:ln>
      </c:spPr>
    </c:title>
    <c:autoTitleDeleted val="0"/>
    <c:plotArea>
      <c:layout>
        <c:manualLayout>
          <c:layoutTarget val="inner"/>
          <c:xMode val="edge"/>
          <c:yMode val="edge"/>
          <c:x val="0.10902896081771721"/>
          <c:y val="0.22195121951219512"/>
          <c:w val="0.74105621805792166"/>
          <c:h val="0.57073170731707312"/>
        </c:manualLayout>
      </c:layout>
      <c:lineChart>
        <c:grouping val="standard"/>
        <c:varyColors val="0"/>
        <c:ser>
          <c:idx val="1"/>
          <c:order val="0"/>
          <c:tx>
            <c:strRef>
              <c:f>'chisquare distribution'!$B$3</c:f>
              <c:strCache>
                <c:ptCount val="1"/>
                <c:pt idx="0">
                  <c:v>1</c:v>
                </c:pt>
              </c:strCache>
            </c:strRef>
          </c:tx>
          <c:spPr>
            <a:ln w="12700">
              <a:solidFill>
                <a:srgbClr val="FFFF00"/>
              </a:solidFill>
              <a:prstDash val="solid"/>
            </a:ln>
          </c:spPr>
          <c:marker>
            <c:symbol val="square"/>
            <c:size val="5"/>
            <c:spPr>
              <a:solidFill>
                <a:srgbClr val="FFFF00"/>
              </a:solidFill>
              <a:ln>
                <a:solidFill>
                  <a:srgbClr val="FFFF00"/>
                </a:solidFill>
                <a:prstDash val="solid"/>
              </a:ln>
            </c:spPr>
          </c:marker>
          <c:val>
            <c:numRef>
              <c:f>'chisquare distribution'!$B$4:$B$39</c:f>
              <c:numCache>
                <c:formatCode>General</c:formatCode>
                <c:ptCount val="36"/>
                <c:pt idx="0">
                  <c:v>1.2000389484301361</c:v>
                </c:pt>
                <c:pt idx="1">
                  <c:v>0.24197072451914337</c:v>
                </c:pt>
                <c:pt idx="2">
                  <c:v>0.10377687435514868</c:v>
                </c:pt>
                <c:pt idx="3">
                  <c:v>5.139344326792309E-2</c:v>
                </c:pt>
                <c:pt idx="4">
                  <c:v>2.6995483256594031E-2</c:v>
                </c:pt>
                <c:pt idx="5">
                  <c:v>1.4644982561926487E-2</c:v>
                </c:pt>
                <c:pt idx="6">
                  <c:v>8.1086955549402439E-3</c:v>
                </c:pt>
                <c:pt idx="7">
                  <c:v>4.5533429216401732E-3</c:v>
                </c:pt>
                <c:pt idx="8">
                  <c:v>2.5833731692615062E-3</c:v>
                </c:pt>
                <c:pt idx="9">
                  <c:v>1.4772828039793357E-3</c:v>
                </c:pt>
                <c:pt idx="10">
                  <c:v>8.5003666025203423E-4</c:v>
                </c:pt>
                <c:pt idx="11">
                  <c:v>4.9157985005762153E-4</c:v>
                </c:pt>
                <c:pt idx="12">
                  <c:v>2.8546479167585506E-4</c:v>
                </c:pt>
                <c:pt idx="13">
                  <c:v>1.66350556202859E-4</c:v>
                </c:pt>
                <c:pt idx="14">
                  <c:v>9.7226505045914372E-5</c:v>
                </c:pt>
                <c:pt idx="15">
                  <c:v>5.6971259661427418E-5</c:v>
                </c:pt>
                <c:pt idx="16">
                  <c:v>3.3457556441221342E-5</c:v>
                </c:pt>
                <c:pt idx="17">
                  <c:v>1.9687134527509619E-5</c:v>
                </c:pt>
                <c:pt idx="18">
                  <c:v>1.1604420995562323E-5</c:v>
                </c:pt>
                <c:pt idx="19">
                  <c:v>6.8507116348431001E-6</c:v>
                </c:pt>
                <c:pt idx="20">
                  <c:v>4.0499554780445588E-6</c:v>
                </c:pt>
                <c:pt idx="21">
                  <c:v>2.3972225728510397E-6</c:v>
                </c:pt>
                <c:pt idx="22">
                  <c:v>1.4205594857744214E-6</c:v>
                </c:pt>
                <c:pt idx="23">
                  <c:v>8.4267402248654228E-7</c:v>
                </c:pt>
                <c:pt idx="24">
                  <c:v>5.0034626491685239E-7</c:v>
                </c:pt>
                <c:pt idx="25">
                  <c:v>2.973439029468596E-7</c:v>
                </c:pt>
                <c:pt idx="26">
                  <c:v>1.7684595355550431E-7</c:v>
                </c:pt>
                <c:pt idx="27">
                  <c:v>1.0525740966894855E-7</c:v>
                </c:pt>
                <c:pt idx="28">
                  <c:v>6.2691448366887185E-8</c:v>
                </c:pt>
                <c:pt idx="29">
                  <c:v>3.736294316441337E-8</c:v>
                </c:pt>
                <c:pt idx="30">
                  <c:v>2.2280873345249659E-8</c:v>
                </c:pt>
                <c:pt idx="31">
                  <c:v>1.3294277792728084E-8</c:v>
                </c:pt>
                <c:pt idx="32">
                  <c:v>7.936396669916599E-9</c:v>
                </c:pt>
                <c:pt idx="33">
                  <c:v>4.7401724789471757E-9</c:v>
                </c:pt>
                <c:pt idx="34">
                  <c:v>2.8324641054098038E-9</c:v>
                </c:pt>
                <c:pt idx="35">
                  <c:v>1.6932559498947999E-9</c:v>
                </c:pt>
              </c:numCache>
            </c:numRef>
          </c:val>
          <c:smooth val="0"/>
        </c:ser>
        <c:ser>
          <c:idx val="0"/>
          <c:order val="1"/>
          <c:tx>
            <c:strRef>
              <c:f>'chisquare distribution'!$C$3</c:f>
              <c:strCache>
                <c:ptCount val="1"/>
                <c:pt idx="0">
                  <c:v>2</c:v>
                </c:pt>
              </c:strCache>
            </c:strRef>
          </c:tx>
          <c:spPr>
            <a:ln w="25400">
              <a:solidFill>
                <a:srgbClr val="33CCCC"/>
              </a:solidFill>
              <a:prstDash val="solid"/>
            </a:ln>
          </c:spPr>
          <c:marker>
            <c:symbol val="diamond"/>
            <c:size val="7"/>
            <c:spPr>
              <a:solidFill>
                <a:srgbClr val="33CCCC"/>
              </a:solidFill>
              <a:ln>
                <a:solidFill>
                  <a:srgbClr val="33CCCC"/>
                </a:solidFill>
                <a:prstDash val="solid"/>
              </a:ln>
            </c:spPr>
          </c:marker>
          <c:val>
            <c:numRef>
              <c:f>'chisquare distribution'!$C$4:$C$39</c:f>
              <c:numCache>
                <c:formatCode>General</c:formatCode>
                <c:ptCount val="36"/>
                <c:pt idx="0">
                  <c:v>0.47561471225035701</c:v>
                </c:pt>
                <c:pt idx="1">
                  <c:v>0.30326532985631671</c:v>
                </c:pt>
                <c:pt idx="2">
                  <c:v>0.18393972058572117</c:v>
                </c:pt>
                <c:pt idx="3">
                  <c:v>0.11156508007421491</c:v>
                </c:pt>
                <c:pt idx="4">
                  <c:v>6.7667641618306351E-2</c:v>
                </c:pt>
                <c:pt idx="5">
                  <c:v>4.10424993119494E-2</c:v>
                </c:pt>
                <c:pt idx="6">
                  <c:v>2.4893534183931972E-2</c:v>
                </c:pt>
                <c:pt idx="7">
                  <c:v>1.509869171115925E-2</c:v>
                </c:pt>
                <c:pt idx="8">
                  <c:v>9.1578194443670893E-3</c:v>
                </c:pt>
                <c:pt idx="9">
                  <c:v>5.554498269121153E-3</c:v>
                </c:pt>
                <c:pt idx="10">
                  <c:v>3.3689734995427335E-3</c:v>
                </c:pt>
                <c:pt idx="11">
                  <c:v>2.0433857192320333E-3</c:v>
                </c:pt>
                <c:pt idx="12">
                  <c:v>1.2393760883331792E-3</c:v>
                </c:pt>
                <c:pt idx="13">
                  <c:v>7.5171959648878618E-4</c:v>
                </c:pt>
                <c:pt idx="14">
                  <c:v>4.5594098277725812E-4</c:v>
                </c:pt>
                <c:pt idx="15">
                  <c:v>2.7654218507391681E-4</c:v>
                </c:pt>
                <c:pt idx="16">
                  <c:v>1.6773131395125593E-4</c:v>
                </c:pt>
                <c:pt idx="17">
                  <c:v>1.0173418450532208E-4</c:v>
                </c:pt>
                <c:pt idx="18">
                  <c:v>6.1704902043339781E-5</c:v>
                </c:pt>
                <c:pt idx="19">
                  <c:v>3.7425914943850299E-5</c:v>
                </c:pt>
                <c:pt idx="20">
                  <c:v>2.2699964881242427E-5</c:v>
                </c:pt>
                <c:pt idx="21">
                  <c:v>1.3768224674873579E-5</c:v>
                </c:pt>
                <c:pt idx="22">
                  <c:v>8.3508503951228296E-6</c:v>
                </c:pt>
                <c:pt idx="23">
                  <c:v>5.0650467993153553E-6</c:v>
                </c:pt>
                <c:pt idx="24">
                  <c:v>3.0721061766641049E-6</c:v>
                </c:pt>
                <c:pt idx="25">
                  <c:v>1.8633265860393355E-6</c:v>
                </c:pt>
                <c:pt idx="26">
                  <c:v>1.1301647034905271E-6</c:v>
                </c:pt>
                <c:pt idx="27">
                  <c:v>6.8547954319204223E-7</c:v>
                </c:pt>
                <c:pt idx="28">
                  <c:v>4.1576435955178394E-7</c:v>
                </c:pt>
                <c:pt idx="29">
                  <c:v>2.5217383128394401E-7</c:v>
                </c:pt>
                <c:pt idx="30">
                  <c:v>1.5295116025091289E-7</c:v>
                </c:pt>
                <c:pt idx="31">
                  <c:v>9.2769568130798918E-8</c:v>
                </c:pt>
                <c:pt idx="32">
                  <c:v>5.6267587359629558E-8</c:v>
                </c:pt>
                <c:pt idx="33">
                  <c:v>3.412801688167435E-8</c:v>
                </c:pt>
                <c:pt idx="34">
                  <c:v>2.0699688593925834E-8</c:v>
                </c:pt>
                <c:pt idx="35">
                  <c:v>1.2554995778719909E-8</c:v>
                </c:pt>
              </c:numCache>
            </c:numRef>
          </c:val>
          <c:smooth val="0"/>
        </c:ser>
        <c:ser>
          <c:idx val="2"/>
          <c:order val="2"/>
          <c:tx>
            <c:strRef>
              <c:f>'chisquare distribution'!$D$3</c:f>
              <c:strCache>
                <c:ptCount val="1"/>
                <c:pt idx="0">
                  <c:v>5</c:v>
                </c:pt>
              </c:strCache>
            </c:strRef>
          </c:tx>
          <c:spPr>
            <a:ln w="12700">
              <a:solidFill>
                <a:srgbClr val="800080"/>
              </a:solidFill>
              <a:prstDash val="solid"/>
            </a:ln>
          </c:spPr>
          <c:marker>
            <c:symbol val="triangle"/>
            <c:size val="5"/>
            <c:spPr>
              <a:solidFill>
                <a:srgbClr val="800080"/>
              </a:solidFill>
              <a:ln>
                <a:solidFill>
                  <a:srgbClr val="800080"/>
                </a:solidFill>
                <a:prstDash val="solid"/>
              </a:ln>
            </c:spPr>
          </c:marker>
          <c:cat>
            <c:numRef>
              <c:f>'chisquare distribution'!$A$43:$A$78</c:f>
              <c:numCache>
                <c:formatCode>General</c:formatCode>
                <c:ptCount val="36"/>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numCache>
            </c:numRef>
          </c:cat>
          <c:val>
            <c:numRef>
              <c:f>'chisquare distribution'!$D$4:$D$39</c:f>
              <c:numCache>
                <c:formatCode>General</c:formatCode>
                <c:ptCount val="36"/>
                <c:pt idx="0">
                  <c:v>5.3175341384540022E-3</c:v>
                </c:pt>
                <c:pt idx="1">
                  <c:v>0.10722048562008836</c:v>
                </c:pt>
                <c:pt idx="2">
                  <c:v>0.18393972058572117</c:v>
                </c:pt>
                <c:pt idx="3">
                  <c:v>0.20495813947093003</c:v>
                </c:pt>
                <c:pt idx="4">
                  <c:v>0.19139299302082186</c:v>
                </c:pt>
                <c:pt idx="5">
                  <c:v>0.16223472336456704</c:v>
                </c:pt>
                <c:pt idx="6">
                  <c:v>0.12935059795956849</c:v>
                </c:pt>
                <c:pt idx="7">
                  <c:v>9.886472990044258E-2</c:v>
                </c:pt>
                <c:pt idx="8">
                  <c:v>7.3262555554936687E-2</c:v>
                </c:pt>
                <c:pt idx="9">
                  <c:v>5.3022915794490866E-2</c:v>
                </c:pt>
                <c:pt idx="10">
                  <c:v>3.7666268796864556E-2</c:v>
                </c:pt>
                <c:pt idx="11">
                  <c:v>2.6356903597431182E-2</c:v>
                </c:pt>
                <c:pt idx="12">
                  <c:v>1.8215034094937171E-2</c:v>
                </c:pt>
                <c:pt idx="13">
                  <c:v>1.245735689655085E-2</c:v>
                </c:pt>
                <c:pt idx="14">
                  <c:v>8.4441451706570563E-3</c:v>
                </c:pt>
                <c:pt idx="15">
                  <c:v>5.680064732503225E-3</c:v>
                </c:pt>
                <c:pt idx="16">
                  <c:v>3.7953263843924097E-3</c:v>
                </c:pt>
                <c:pt idx="17">
                  <c:v>2.5211303276253608E-3</c:v>
                </c:pt>
                <c:pt idx="18">
                  <c:v>1.666032355170173E-3</c:v>
                </c:pt>
                <c:pt idx="19">
                  <c:v>1.0958669622305338E-3</c:v>
                </c:pt>
                <c:pt idx="20">
                  <c:v>7.1783591830559693E-4</c:v>
                </c:pt>
                <c:pt idx="21">
                  <c:v>4.6844854347520196E-4</c:v>
                </c:pt>
                <c:pt idx="22">
                  <c:v>3.0466301185114934E-4</c:v>
                </c:pt>
                <c:pt idx="23">
                  <c:v>1.9752870794434294E-4</c:v>
                </c:pt>
                <c:pt idx="24">
                  <c:v>1.2770505562148163E-4</c:v>
                </c:pt>
                <c:pt idx="25">
                  <c:v>8.2348179034599529E-5</c:v>
                </c:pt>
                <c:pt idx="26">
                  <c:v>5.2973268246010496E-5</c:v>
                </c:pt>
                <c:pt idx="27">
                  <c:v>3.4001270976216274E-5</c:v>
                </c:pt>
                <c:pt idx="28">
                  <c:v>2.1779069019039761E-5</c:v>
                </c:pt>
                <c:pt idx="29">
                  <c:v>1.3923615446638196E-5</c:v>
                </c:pt>
                <c:pt idx="30">
                  <c:v>8.8856594465233113E-6</c:v>
                </c:pt>
                <c:pt idx="31">
                  <c:v>5.6611294019620432E-6</c:v>
                </c:pt>
                <c:pt idx="32">
                  <c:v>3.6011255910162909E-6</c:v>
                </c:pt>
                <c:pt idx="33">
                  <c:v>2.2873728885214917E-6</c:v>
                </c:pt>
                <c:pt idx="34">
                  <c:v>1.4508990423325384E-6</c:v>
                </c:pt>
                <c:pt idx="35">
                  <c:v>9.1912302136891312E-7</c:v>
                </c:pt>
              </c:numCache>
            </c:numRef>
          </c:val>
          <c:smooth val="0"/>
        </c:ser>
        <c:ser>
          <c:idx val="3"/>
          <c:order val="3"/>
          <c:tx>
            <c:strRef>
              <c:f>'chisquare distribution'!$E$3</c:f>
              <c:strCache>
                <c:ptCount val="1"/>
                <c:pt idx="0">
                  <c:v>15</c:v>
                </c:pt>
              </c:strCache>
            </c:strRef>
          </c:tx>
          <c:spPr>
            <a:ln w="12700">
              <a:solidFill>
                <a:srgbClr val="000080"/>
              </a:solidFill>
              <a:prstDash val="solid"/>
            </a:ln>
          </c:spPr>
          <c:marker>
            <c:symbol val="x"/>
            <c:size val="5"/>
            <c:spPr>
              <a:solidFill>
                <a:srgbClr val="000080"/>
              </a:solidFill>
              <a:ln>
                <a:solidFill>
                  <a:srgbClr val="000080"/>
                </a:solidFill>
                <a:prstDash val="solid"/>
              </a:ln>
            </c:spPr>
          </c:marker>
          <c:cat>
            <c:numRef>
              <c:f>'chisquare distribution'!$A$43:$A$78</c:f>
              <c:numCache>
                <c:formatCode>General</c:formatCode>
                <c:ptCount val="36"/>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numCache>
            </c:numRef>
          </c:cat>
          <c:val>
            <c:numRef>
              <c:f>'chisquare distribution'!$E$4:$E$39</c:f>
              <c:numCache>
                <c:formatCode>General</c:formatCode>
                <c:ptCount val="36"/>
                <c:pt idx="0">
                  <c:v>2.3079575253706645E-12</c:v>
                </c:pt>
                <c:pt idx="1">
                  <c:v>4.6536669105941136E-6</c:v>
                </c:pt>
                <c:pt idx="2">
                  <c:v>2.5547183414683495E-4</c:v>
                </c:pt>
                <c:pt idx="3">
                  <c:v>2.1616678772324672E-3</c:v>
                </c:pt>
                <c:pt idx="4">
                  <c:v>8.5063552453698565E-3</c:v>
                </c:pt>
                <c:pt idx="5">
                  <c:v>2.2004492643848593E-2</c:v>
                </c:pt>
                <c:pt idx="6">
                  <c:v>4.3655826811354388E-2</c:v>
                </c:pt>
                <c:pt idx="7">
                  <c:v>7.211890257971959E-2</c:v>
                </c:pt>
                <c:pt idx="8">
                  <c:v>0.10419563456702102</c:v>
                </c:pt>
                <c:pt idx="9">
                  <c:v>0.13589193379986528</c:v>
                </c:pt>
                <c:pt idx="10">
                  <c:v>0.16348206943083601</c:v>
                </c:pt>
                <c:pt idx="11">
                  <c:v>0.1842363576940059</c:v>
                </c:pt>
                <c:pt idx="12">
                  <c:v>0.1967223682253218</c:v>
                </c:pt>
                <c:pt idx="13">
                  <c:v>0.20075214471315356</c:v>
                </c:pt>
                <c:pt idx="14">
                  <c:v>0.19711214983782391</c:v>
                </c:pt>
                <c:pt idx="15">
                  <c:v>0.18720916476756227</c:v>
                </c:pt>
                <c:pt idx="16">
                  <c:v>0.17272952078301443</c:v>
                </c:pt>
                <c:pt idx="17">
                  <c:v>0.1553665166489219</c:v>
                </c:pt>
                <c:pt idx="18">
                  <c:v>0.13663547852839383</c:v>
                </c:pt>
                <c:pt idx="19">
                  <c:v>0.11777235630694718</c:v>
                </c:pt>
                <c:pt idx="20">
                  <c:v>9.9699433097999571E-2</c:v>
                </c:pt>
                <c:pt idx="21">
                  <c:v>8.3037810974636167E-2</c:v>
                </c:pt>
                <c:pt idx="22">
                  <c:v>6.8147614891165859E-2</c:v>
                </c:pt>
                <c:pt idx="23">
                  <c:v>5.5180664786311465E-2</c:v>
                </c:pt>
                <c:pt idx="24">
                  <c:v>4.4134867222784029E-2</c:v>
                </c:pt>
                <c:pt idx="25">
                  <c:v>3.490370815472045E-2</c:v>
                </c:pt>
                <c:pt idx="26">
                  <c:v>2.7317505120647238E-2</c:v>
                </c:pt>
                <c:pt idx="27">
                  <c:v>2.1175393885396129E-2</c:v>
                </c:pt>
                <c:pt idx="28">
                  <c:v>1.6268480577911141E-2</c:v>
                </c:pt>
                <c:pt idx="29">
                  <c:v>1.2395371139092779E-2</c:v>
                </c:pt>
                <c:pt idx="30">
                  <c:v>9.371593947505065E-3</c:v>
                </c:pt>
                <c:pt idx="31">
                  <c:v>7.0344326596923148E-3</c:v>
                </c:pt>
                <c:pt idx="32">
                  <c:v>5.2445192607298626E-3</c:v>
                </c:pt>
                <c:pt idx="33">
                  <c:v>3.8852967417462594E-3</c:v>
                </c:pt>
                <c:pt idx="34">
                  <c:v>2.8612071688182707E-3</c:v>
                </c:pt>
                <c:pt idx="35">
                  <c:v>2.0952284912309168E-3</c:v>
                </c:pt>
              </c:numCache>
            </c:numRef>
          </c:val>
          <c:smooth val="0"/>
        </c:ser>
        <c:dLbls>
          <c:showLegendKey val="0"/>
          <c:showVal val="0"/>
          <c:showCatName val="0"/>
          <c:showSerName val="0"/>
          <c:showPercent val="0"/>
          <c:showBubbleSize val="0"/>
        </c:dLbls>
        <c:marker val="1"/>
        <c:smooth val="0"/>
        <c:axId val="498358400"/>
        <c:axId val="498362320"/>
      </c:lineChart>
      <c:catAx>
        <c:axId val="498358400"/>
        <c:scaling>
          <c:orientation val="minMax"/>
        </c:scaling>
        <c:delete val="0"/>
        <c:axPos val="b"/>
        <c:title>
          <c:tx>
            <c:rich>
              <a:bodyPr/>
              <a:lstStyle/>
              <a:p>
                <a:pPr>
                  <a:defRPr sz="1600" b="1" i="0" u="none" strike="noStrike" baseline="0">
                    <a:solidFill>
                      <a:srgbClr val="000000"/>
                    </a:solidFill>
                    <a:latin typeface="Arial"/>
                    <a:ea typeface="Arial"/>
                    <a:cs typeface="Arial"/>
                  </a:defRPr>
                </a:pPr>
                <a:r>
                  <a:rPr lang="en-US"/>
                  <a:t>X</a:t>
                </a:r>
              </a:p>
            </c:rich>
          </c:tx>
          <c:layout>
            <c:manualLayout>
              <c:xMode val="edge"/>
              <c:yMode val="edge"/>
              <c:x val="0.46166950596252132"/>
              <c:y val="0.87317073170731707"/>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Narrow"/>
                <a:ea typeface="Arial Narrow"/>
                <a:cs typeface="Arial Narrow"/>
              </a:defRPr>
            </a:pPr>
            <a:endParaRPr lang="en-US"/>
          </a:p>
        </c:txPr>
        <c:crossAx val="498362320"/>
        <c:crosses val="autoZero"/>
        <c:auto val="1"/>
        <c:lblAlgn val="ctr"/>
        <c:lblOffset val="100"/>
        <c:tickLblSkip val="2"/>
        <c:tickMarkSkip val="1"/>
        <c:noMultiLvlLbl val="0"/>
      </c:catAx>
      <c:valAx>
        <c:axId val="498362320"/>
        <c:scaling>
          <c:orientation val="minMax"/>
        </c:scaling>
        <c:delete val="0"/>
        <c:axPos val="l"/>
        <c:majorGridlines>
          <c:spPr>
            <a:ln w="3175">
              <a:solidFill>
                <a:srgbClr val="000000"/>
              </a:solidFill>
              <a:prstDash val="solid"/>
            </a:ln>
          </c:spPr>
        </c:majorGridlines>
        <c:title>
          <c:tx>
            <c:rich>
              <a:bodyPr/>
              <a:lstStyle/>
              <a:p>
                <a:pPr>
                  <a:defRPr sz="1000" b="1" i="0" u="none" strike="noStrike" baseline="0">
                    <a:solidFill>
                      <a:srgbClr val="000000"/>
                    </a:solidFill>
                    <a:latin typeface="Arial"/>
                    <a:ea typeface="Arial"/>
                    <a:cs typeface="Arial"/>
                  </a:defRPr>
                </a:pPr>
                <a:r>
                  <a:rPr lang="en-US"/>
                  <a:t>Probability Density Function</a:t>
                </a:r>
              </a:p>
            </c:rich>
          </c:tx>
          <c:layout>
            <c:manualLayout>
              <c:xMode val="edge"/>
              <c:yMode val="edge"/>
              <c:x val="2.7257240204429302E-2"/>
              <c:y val="0.28536585365853656"/>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498358400"/>
        <c:crosses val="autoZero"/>
        <c:crossBetween val="between"/>
      </c:valAx>
      <c:spPr>
        <a:solidFill>
          <a:srgbClr val="C0C0C0"/>
        </a:solidFill>
        <a:ln w="12700">
          <a:solidFill>
            <a:srgbClr val="808080"/>
          </a:solidFill>
          <a:prstDash val="solid"/>
        </a:ln>
      </c:spPr>
    </c:plotArea>
    <c:legend>
      <c:legendPos val="r"/>
      <c:layout>
        <c:manualLayout>
          <c:xMode val="edge"/>
          <c:yMode val="edge"/>
          <c:x val="0.86541737649063033"/>
          <c:y val="0.35365853658536583"/>
          <c:w val="0.12095400340715501"/>
          <c:h val="0.29512195121951224"/>
        </c:manualLayout>
      </c:layout>
      <c:overlay val="0"/>
      <c:spPr>
        <a:solidFill>
          <a:srgbClr val="FFFFFF"/>
        </a:solidFill>
        <a:ln w="3175">
          <a:solidFill>
            <a:srgbClr val="000000"/>
          </a:solidFill>
          <a:prstDash val="solid"/>
        </a:ln>
      </c:spPr>
      <c:txPr>
        <a:bodyPr/>
        <a:lstStyle/>
        <a:p>
          <a:pPr>
            <a:defRPr sz="775" b="0"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FFFFFF"/>
    </a:solidFill>
    <a:ln w="3175">
      <a:solidFill>
        <a:srgbClr val="000000"/>
      </a:solidFill>
      <a:prstDash val="solid"/>
    </a:ln>
  </c:spPr>
  <c:txPr>
    <a:bodyPr/>
    <a:lstStyle/>
    <a:p>
      <a:pPr>
        <a:defRPr sz="16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orientation="landscape" horizontalDpi="0" verticalDpi="0"/>
  </c:printSettings>
</c:chartSpace>
</file>

<file path=xl/charts/chart2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Calibri"/>
                <a:ea typeface="Calibri"/>
                <a:cs typeface="Calibri"/>
              </a:defRPr>
            </a:pPr>
            <a:r>
              <a:rPr lang="en-US"/>
              <a:t>The relationship between sample size and the value of the likelihood ratio test</a:t>
            </a:r>
          </a:p>
        </c:rich>
      </c:tx>
      <c:layout>
        <c:manualLayout>
          <c:xMode val="edge"/>
          <c:yMode val="edge"/>
          <c:x val="0.13487854927225007"/>
          <c:y val="2.7777647197085437E-2"/>
        </c:manualLayout>
      </c:layout>
      <c:overlay val="0"/>
    </c:title>
    <c:autoTitleDeleted val="0"/>
    <c:plotArea>
      <c:layout/>
      <c:scatterChart>
        <c:scatterStyle val="lineMarker"/>
        <c:varyColors val="0"/>
        <c:ser>
          <c:idx val="1"/>
          <c:order val="0"/>
          <c:tx>
            <c:strRef>
              <c:f>'chi2 indep tests'!$P$69</c:f>
              <c:strCache>
                <c:ptCount val="1"/>
                <c:pt idx="0">
                  <c:v>pearson statistic</c:v>
                </c:pt>
              </c:strCache>
            </c:strRef>
          </c:tx>
          <c:spPr>
            <a:ln w="28575">
              <a:noFill/>
            </a:ln>
          </c:spPr>
          <c:xVal>
            <c:numRef>
              <c:f>'chi2 indep tests'!$Q$67:$AA$67</c:f>
              <c:numCache>
                <c:formatCode>General</c:formatCode>
                <c:ptCount val="11"/>
                <c:pt idx="0">
                  <c:v>1E-3</c:v>
                </c:pt>
                <c:pt idx="1">
                  <c:v>1E-3</c:v>
                </c:pt>
                <c:pt idx="2">
                  <c:v>1E-3</c:v>
                </c:pt>
                <c:pt idx="3">
                  <c:v>0.01</c:v>
                </c:pt>
                <c:pt idx="4">
                  <c:v>0.01</c:v>
                </c:pt>
                <c:pt idx="5">
                  <c:v>0.01</c:v>
                </c:pt>
                <c:pt idx="6">
                  <c:v>0.1</c:v>
                </c:pt>
                <c:pt idx="7">
                  <c:v>0.1</c:v>
                </c:pt>
                <c:pt idx="8">
                  <c:v>0.1</c:v>
                </c:pt>
                <c:pt idx="9">
                  <c:v>0.5</c:v>
                </c:pt>
                <c:pt idx="10">
                  <c:v>1</c:v>
                </c:pt>
              </c:numCache>
            </c:numRef>
          </c:xVal>
          <c:yVal>
            <c:numRef>
              <c:f>'chi2 indep tests'!$Q$69:$AA$69</c:f>
              <c:numCache>
                <c:formatCode>General</c:formatCode>
                <c:ptCount val="11"/>
                <c:pt idx="0">
                  <c:v>44.92</c:v>
                </c:pt>
                <c:pt idx="1">
                  <c:v>8.94</c:v>
                </c:pt>
                <c:pt idx="2">
                  <c:v>9</c:v>
                </c:pt>
                <c:pt idx="3">
                  <c:v>27.87</c:v>
                </c:pt>
                <c:pt idx="4">
                  <c:v>30.63</c:v>
                </c:pt>
                <c:pt idx="5">
                  <c:v>33.24</c:v>
                </c:pt>
                <c:pt idx="6">
                  <c:v>207.6</c:v>
                </c:pt>
                <c:pt idx="7">
                  <c:v>278.89</c:v>
                </c:pt>
                <c:pt idx="8">
                  <c:v>317.89999999999998</c:v>
                </c:pt>
                <c:pt idx="9">
                  <c:v>1267.9000000000001</c:v>
                </c:pt>
                <c:pt idx="10">
                  <c:v>2478.9899999999998</c:v>
                </c:pt>
              </c:numCache>
            </c:numRef>
          </c:yVal>
          <c:smooth val="0"/>
        </c:ser>
        <c:ser>
          <c:idx val="2"/>
          <c:order val="1"/>
          <c:tx>
            <c:strRef>
              <c:f>'chi2 indep tests'!$P$70</c:f>
              <c:strCache>
                <c:ptCount val="1"/>
                <c:pt idx="0">
                  <c:v>lr2chi2 statistic</c:v>
                </c:pt>
              </c:strCache>
            </c:strRef>
          </c:tx>
          <c:spPr>
            <a:ln w="28575">
              <a:noFill/>
            </a:ln>
          </c:spPr>
          <c:xVal>
            <c:numRef>
              <c:f>'chi2 indep tests'!$Q$67:$AA$67</c:f>
              <c:numCache>
                <c:formatCode>General</c:formatCode>
                <c:ptCount val="11"/>
                <c:pt idx="0">
                  <c:v>1E-3</c:v>
                </c:pt>
                <c:pt idx="1">
                  <c:v>1E-3</c:v>
                </c:pt>
                <c:pt idx="2">
                  <c:v>1E-3</c:v>
                </c:pt>
                <c:pt idx="3">
                  <c:v>0.01</c:v>
                </c:pt>
                <c:pt idx="4">
                  <c:v>0.01</c:v>
                </c:pt>
                <c:pt idx="5">
                  <c:v>0.01</c:v>
                </c:pt>
                <c:pt idx="6">
                  <c:v>0.1</c:v>
                </c:pt>
                <c:pt idx="7">
                  <c:v>0.1</c:v>
                </c:pt>
                <c:pt idx="8">
                  <c:v>0.1</c:v>
                </c:pt>
                <c:pt idx="9">
                  <c:v>0.5</c:v>
                </c:pt>
                <c:pt idx="10">
                  <c:v>1</c:v>
                </c:pt>
              </c:numCache>
            </c:numRef>
          </c:xVal>
          <c:yVal>
            <c:numRef>
              <c:f>'chi2 indep tests'!$Q$70:$AA$70</c:f>
              <c:numCache>
                <c:formatCode>General</c:formatCode>
                <c:ptCount val="11"/>
                <c:pt idx="0">
                  <c:v>22.61</c:v>
                </c:pt>
                <c:pt idx="1">
                  <c:v>8.3699999999999992</c:v>
                </c:pt>
                <c:pt idx="2">
                  <c:v>11.34</c:v>
                </c:pt>
                <c:pt idx="3">
                  <c:v>27.87</c:v>
                </c:pt>
                <c:pt idx="4">
                  <c:v>28.51</c:v>
                </c:pt>
                <c:pt idx="5">
                  <c:v>33.46</c:v>
                </c:pt>
                <c:pt idx="6">
                  <c:v>206.4</c:v>
                </c:pt>
                <c:pt idx="7">
                  <c:v>266.68</c:v>
                </c:pt>
                <c:pt idx="8">
                  <c:v>302.08999999999997</c:v>
                </c:pt>
                <c:pt idx="9">
                  <c:v>1243.72</c:v>
                </c:pt>
                <c:pt idx="10">
                  <c:v>2465.12</c:v>
                </c:pt>
              </c:numCache>
            </c:numRef>
          </c:yVal>
          <c:smooth val="0"/>
        </c:ser>
        <c:dLbls>
          <c:showLegendKey val="0"/>
          <c:showVal val="0"/>
          <c:showCatName val="0"/>
          <c:showSerName val="0"/>
          <c:showPercent val="0"/>
          <c:showBubbleSize val="0"/>
        </c:dLbls>
        <c:axId val="498360752"/>
        <c:axId val="498362712"/>
      </c:scatterChart>
      <c:valAx>
        <c:axId val="498360752"/>
        <c:scaling>
          <c:orientation val="minMax"/>
          <c:max val="1"/>
        </c:scaling>
        <c:delete val="0"/>
        <c:axPos val="b"/>
        <c:title>
          <c:tx>
            <c:rich>
              <a:bodyPr/>
              <a:lstStyle/>
              <a:p>
                <a:pPr>
                  <a:defRPr sz="1000" b="1" i="0" u="none" strike="noStrike" baseline="0">
                    <a:solidFill>
                      <a:srgbClr val="000000"/>
                    </a:solidFill>
                    <a:latin typeface="Calibri"/>
                    <a:ea typeface="Calibri"/>
                    <a:cs typeface="Calibri"/>
                  </a:defRPr>
                </a:pPr>
                <a:r>
                  <a:rPr lang="en-US"/>
                  <a:t>proportion of 133K sample size used</a:t>
                </a:r>
              </a:p>
            </c:rich>
          </c:tx>
          <c:overlay val="0"/>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498362712"/>
        <c:crosses val="autoZero"/>
        <c:crossBetween val="midCat"/>
        <c:majorUnit val="0.1"/>
      </c:valAx>
      <c:valAx>
        <c:axId val="498362712"/>
        <c:scaling>
          <c:orientation val="minMax"/>
        </c:scaling>
        <c:delete val="0"/>
        <c:axPos val="l"/>
        <c:majorGridlines/>
        <c:title>
          <c:tx>
            <c:rich>
              <a:bodyPr/>
              <a:lstStyle/>
              <a:p>
                <a:pPr>
                  <a:defRPr sz="1000" b="1" i="0" u="none" strike="noStrike" baseline="0">
                    <a:solidFill>
                      <a:srgbClr val="000000"/>
                    </a:solidFill>
                    <a:latin typeface="Calibri"/>
                    <a:ea typeface="Calibri"/>
                    <a:cs typeface="Calibri"/>
                  </a:defRPr>
                </a:pPr>
                <a:r>
                  <a:rPr lang="en-US"/>
                  <a:t>Chi-square statistic</a:t>
                </a:r>
              </a:p>
            </c:rich>
          </c:tx>
          <c:overlay val="0"/>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498360752"/>
        <c:crosses val="autoZero"/>
        <c:crossBetween val="midCat"/>
      </c:valAx>
    </c:plotArea>
    <c:legend>
      <c:legendPos val="r"/>
      <c:layout>
        <c:manualLayout>
          <c:xMode val="edge"/>
          <c:yMode val="edge"/>
          <c:x val="0.85090985445001188"/>
          <c:y val="0.34029850746268658"/>
          <c:w val="0.13636382724886664"/>
          <c:h val="0.35820895522388058"/>
        </c:manualLayout>
      </c:layout>
      <c:overlay val="0"/>
      <c:txPr>
        <a:bodyPr/>
        <a:lstStyle/>
        <a:p>
          <a:pPr>
            <a:defRPr sz="775"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 l="0.7" r="0.7" t="0.75" header="0.3" footer="0.3"/>
    <c:pageSetup/>
  </c:printSettings>
</c:chartSpace>
</file>

<file path=xl/drawings/_rels/drawing2.xml.rels><?xml version="1.0" encoding="UTF-8" standalone="yes"?>
<Relationships xmlns="http://schemas.openxmlformats.org/package/2006/relationships"><Relationship Id="rId3" Type="http://schemas.openxmlformats.org/officeDocument/2006/relationships/image" Target="../media/image2.emf"/><Relationship Id="rId2" Type="http://schemas.openxmlformats.org/officeDocument/2006/relationships/image" Target="../media/image1.emf"/><Relationship Id="rId1" Type="http://schemas.openxmlformats.org/officeDocument/2006/relationships/chart" Target="../charts/chart1.xml"/><Relationship Id="rId4" Type="http://schemas.openxmlformats.org/officeDocument/2006/relationships/image" Target="../media/image3.emf"/></Relationships>
</file>

<file path=xl/drawings/_rels/drawing5.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chart" Target="../charts/chart2.xml"/></Relationships>
</file>

<file path=xl/drawings/_rels/drawing7.xml.rels><?xml version="1.0" encoding="UTF-8" standalone="yes"?>
<Relationships xmlns="http://schemas.openxmlformats.org/package/2006/relationships"><Relationship Id="rId1" Type="http://schemas.openxmlformats.org/officeDocument/2006/relationships/chart" Target="../charts/chart4.xml"/></Relationships>
</file>

<file path=xl/drawings/_rels/drawing9.xml.rels><?xml version="1.0" encoding="UTF-8" standalone="yes"?>
<Relationships xmlns="http://schemas.openxmlformats.org/package/2006/relationships"><Relationship Id="rId2" Type="http://schemas.openxmlformats.org/officeDocument/2006/relationships/image" Target="../media/image4.emf"/><Relationship Id="rId1" Type="http://schemas.openxmlformats.org/officeDocument/2006/relationships/chart" Target="../charts/chart5.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6.xml"/></Relationships>
</file>

<file path=xl/drawings/_rels/drawing11.xml.rels><?xml version="1.0" encoding="UTF-8" standalone="yes"?>
<Relationships xmlns="http://schemas.openxmlformats.org/package/2006/relationships"><Relationship Id="rId1" Type="http://schemas.openxmlformats.org/officeDocument/2006/relationships/image" Target="../media/image5.emf"/></Relationships>
</file>

<file path=xl/drawings/_rels/drawing12.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s>
</file>

<file path=xl/drawings/_rels/drawing13.xml.rels><?xml version="1.0" encoding="UTF-8" standalone="yes"?>
<Relationships xmlns="http://schemas.openxmlformats.org/package/2006/relationships"><Relationship Id="rId3" Type="http://schemas.openxmlformats.org/officeDocument/2006/relationships/chart" Target="../charts/chart12.xml"/><Relationship Id="rId2" Type="http://schemas.openxmlformats.org/officeDocument/2006/relationships/chart" Target="../charts/chart11.xml"/><Relationship Id="rId1" Type="http://schemas.openxmlformats.org/officeDocument/2006/relationships/chart" Target="../charts/chart10.xml"/><Relationship Id="rId4" Type="http://schemas.openxmlformats.org/officeDocument/2006/relationships/chart" Target="../charts/chart13.xml"/></Relationships>
</file>

<file path=xl/drawings/_rels/drawing19.xml.rels><?xml version="1.0" encoding="UTF-8" standalone="yes"?>
<Relationships xmlns="http://schemas.openxmlformats.org/package/2006/relationships"><Relationship Id="rId3" Type="http://schemas.openxmlformats.org/officeDocument/2006/relationships/chart" Target="../charts/chart16.xml"/><Relationship Id="rId2" Type="http://schemas.openxmlformats.org/officeDocument/2006/relationships/chart" Target="../charts/chart15.xml"/><Relationship Id="rId1" Type="http://schemas.openxmlformats.org/officeDocument/2006/relationships/chart" Target="../charts/chart14.xml"/></Relationships>
</file>

<file path=xl/drawings/_rels/drawing21.xml.rels><?xml version="1.0" encoding="UTF-8" standalone="yes"?>
<Relationships xmlns="http://schemas.openxmlformats.org/package/2006/relationships"><Relationship Id="rId3" Type="http://schemas.openxmlformats.org/officeDocument/2006/relationships/chart" Target="../charts/chart19.xml"/><Relationship Id="rId2" Type="http://schemas.openxmlformats.org/officeDocument/2006/relationships/chart" Target="../charts/chart18.xml"/><Relationship Id="rId1" Type="http://schemas.openxmlformats.org/officeDocument/2006/relationships/chart" Target="../charts/chart17.xml"/><Relationship Id="rId4" Type="http://schemas.openxmlformats.org/officeDocument/2006/relationships/chart" Target="../charts/chart20.xml"/></Relationships>
</file>

<file path=xl/drawings/_rels/drawing22.xml.rels><?xml version="1.0" encoding="UTF-8" standalone="yes"?>
<Relationships xmlns="http://schemas.openxmlformats.org/package/2006/relationships"><Relationship Id="rId2" Type="http://schemas.openxmlformats.org/officeDocument/2006/relationships/image" Target="../media/image9.emf"/><Relationship Id="rId1" Type="http://schemas.openxmlformats.org/officeDocument/2006/relationships/chart" Target="../charts/chart21.xml"/></Relationships>
</file>

<file path=xl/drawings/_rels/drawing24.xml.rels><?xml version="1.0" encoding="UTF-8" standalone="yes"?>
<Relationships xmlns="http://schemas.openxmlformats.org/package/2006/relationships"><Relationship Id="rId2" Type="http://schemas.openxmlformats.org/officeDocument/2006/relationships/chart" Target="../charts/chart23.xml"/><Relationship Id="rId1" Type="http://schemas.openxmlformats.org/officeDocument/2006/relationships/chart" Target="../charts/chart22.xml"/></Relationships>
</file>

<file path=xl/drawings/_rels/drawing25.xml.rels><?xml version="1.0" encoding="UTF-8" standalone="yes"?>
<Relationships xmlns="http://schemas.openxmlformats.org/package/2006/relationships"><Relationship Id="rId1" Type="http://schemas.openxmlformats.org/officeDocument/2006/relationships/chart" Target="../charts/chart24.xml"/></Relationships>
</file>

<file path=xl/drawings/_rels/drawing28.xml.rels><?xml version="1.0" encoding="UTF-8" standalone="yes"?>
<Relationships xmlns="http://schemas.openxmlformats.org/package/2006/relationships"><Relationship Id="rId1" Type="http://schemas.openxmlformats.org/officeDocument/2006/relationships/image" Target="../media/image12.emf"/></Relationships>
</file>

<file path=xl/drawings/_rels/vmlDrawing1.vml.rels><?xml version="1.0" encoding="UTF-8" standalone="yes"?>
<Relationships xmlns="http://schemas.openxmlformats.org/package/2006/relationships"><Relationship Id="rId3" Type="http://schemas.openxmlformats.org/officeDocument/2006/relationships/image" Target="../media/image8.wmf"/><Relationship Id="rId2" Type="http://schemas.openxmlformats.org/officeDocument/2006/relationships/image" Target="../media/image7.emf"/><Relationship Id="rId1" Type="http://schemas.openxmlformats.org/officeDocument/2006/relationships/image" Target="../media/image6.wmf"/></Relationships>
</file>

<file path=xl/drawings/_rels/vmlDrawing2.vml.rels><?xml version="1.0" encoding="UTF-8" standalone="yes"?>
<Relationships xmlns="http://schemas.openxmlformats.org/package/2006/relationships"><Relationship Id="rId2" Type="http://schemas.openxmlformats.org/officeDocument/2006/relationships/image" Target="../media/image11.emf"/><Relationship Id="rId1" Type="http://schemas.openxmlformats.org/officeDocument/2006/relationships/image" Target="../media/image10.emf"/></Relationships>
</file>

<file path=xl/drawings/drawing1.xml><?xml version="1.0" encoding="utf-8"?>
<xdr:wsDr xmlns:xdr="http://schemas.openxmlformats.org/drawingml/2006/spreadsheetDrawing" xmlns:a="http://schemas.openxmlformats.org/drawingml/2006/main">
  <xdr:twoCellAnchor>
    <xdr:from>
      <xdr:col>0</xdr:col>
      <xdr:colOff>514350</xdr:colOff>
      <xdr:row>1</xdr:row>
      <xdr:rowOff>142875</xdr:rowOff>
    </xdr:from>
    <xdr:to>
      <xdr:col>8</xdr:col>
      <xdr:colOff>209550</xdr:colOff>
      <xdr:row>12</xdr:row>
      <xdr:rowOff>19050</xdr:rowOff>
    </xdr:to>
    <xdr:sp macro="" textlink="">
      <xdr:nvSpPr>
        <xdr:cNvPr id="2" name="TextBox 1"/>
        <xdr:cNvSpPr txBox="1"/>
      </xdr:nvSpPr>
      <xdr:spPr>
        <a:xfrm>
          <a:off x="514350" y="304800"/>
          <a:ext cx="4572000" cy="16573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This worksheet is by</a:t>
          </a:r>
          <a:r>
            <a:rPr lang="en-US" sz="1100" baseline="0"/>
            <a:t> Michael Rosenfeld, Professor of Sociology, Stanford University, for use in teaching Introduction to Data Analysis, with Stata. This Excel file and its various worksheets will be regularly updated.</a:t>
          </a:r>
        </a:p>
        <a:p>
          <a:r>
            <a:rPr lang="en-US" sz="1100" baseline="0"/>
            <a:t>© 2016-2021 M. Rosenfeld</a:t>
          </a:r>
        </a:p>
        <a:p>
          <a:r>
            <a:rPr lang="en-US" sz="1100" baseline="0"/>
            <a:t>mrosenfe@stanford.edu</a:t>
          </a:r>
        </a:p>
        <a:p>
          <a:r>
            <a:rPr lang="en-US" sz="1100" baseline="0"/>
            <a:t>www.stanford.edu/~mrosenfe</a:t>
          </a:r>
          <a:endParaRPr 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581025</xdr:colOff>
      <xdr:row>0</xdr:row>
      <xdr:rowOff>118110</xdr:rowOff>
    </xdr:from>
    <xdr:to>
      <xdr:col>8</xdr:col>
      <xdr:colOff>466725</xdr:colOff>
      <xdr:row>7</xdr:row>
      <xdr:rowOff>9591</xdr:rowOff>
    </xdr:to>
    <xdr:sp macro="" textlink="">
      <xdr:nvSpPr>
        <xdr:cNvPr id="21505" name="Text Box 1"/>
        <xdr:cNvSpPr txBox="1">
          <a:spLocks noChangeArrowheads="1"/>
        </xdr:cNvSpPr>
      </xdr:nvSpPr>
      <xdr:spPr bwMode="auto">
        <a:xfrm>
          <a:off x="581025" y="123825"/>
          <a:ext cx="4762500" cy="101917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Here we have columns of random numbers, generated by a random number function which gives us a numbers uniformly distributed between zero and 1. The expected value, or the average we expect to find for each column is 0.5, though of course there is some variability here. The Variance of a random variable between 0 and 1 is 1/12, which means the standard deviation should be sqrt(1/12), but again each sample varies randomly from this expected value.</a:t>
          </a:r>
        </a:p>
      </xdr:txBody>
    </xdr:sp>
    <xdr:clientData/>
  </xdr:twoCellAnchor>
  <xdr:twoCellAnchor>
    <xdr:from>
      <xdr:col>0</xdr:col>
      <xdr:colOff>9525</xdr:colOff>
      <xdr:row>34</xdr:row>
      <xdr:rowOff>66675</xdr:rowOff>
    </xdr:from>
    <xdr:to>
      <xdr:col>10</xdr:col>
      <xdr:colOff>200025</xdr:colOff>
      <xdr:row>71</xdr:row>
      <xdr:rowOff>47625</xdr:rowOff>
    </xdr:to>
    <xdr:graphicFrame macro="">
      <xdr:nvGraphicFramePr>
        <xdr:cNvPr id="4841354"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190500</xdr:colOff>
      <xdr:row>16</xdr:row>
      <xdr:rowOff>38100</xdr:rowOff>
    </xdr:from>
    <xdr:to>
      <xdr:col>23</xdr:col>
      <xdr:colOff>95250</xdr:colOff>
      <xdr:row>25</xdr:row>
      <xdr:rowOff>0</xdr:rowOff>
    </xdr:to>
    <xdr:sp macro="" textlink="">
      <xdr:nvSpPr>
        <xdr:cNvPr id="21508" name="Text Box 4"/>
        <xdr:cNvSpPr txBox="1">
          <a:spLocks noChangeArrowheads="1"/>
        </xdr:cNvSpPr>
      </xdr:nvSpPr>
      <xdr:spPr bwMode="auto">
        <a:xfrm>
          <a:off x="190500" y="2628900"/>
          <a:ext cx="14935200" cy="141922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Note that increasing n from 10 to 40 does not change what we expect to find in terms of mean, variance, and standard deviation of each column of numbers. The expected values of mean, variance, and standard deviation of the column of numbers is independent of the size of the column, if all the numbers come from the same random uniform distribution (which they do). </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What we do find, however, is that the averages from the larger columns of numbers cluster more closely around 0.5, whereas the averages from the shorter columns are more likely to produce outliers.</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The sample variance and sample standard deviations are about the same, but the standard deviation of the mean is much smaller for the longer column of numbers. We would expect the standard error of the mean to be half as large, because standard error is proportional to 1/(sqrt(n)), and here we have increased n by 4, so we expect the standard deviation of the mean, or the standard error, to be half as big. For n=10, the standard error was 0.087, and for n=40 it was 0.0426... Very close to half as large.</a:t>
          </a:r>
        </a:p>
      </xdr:txBody>
    </xdr:sp>
    <xdr:clientData/>
  </xdr:twoCellAnchor>
  <xdr:twoCellAnchor>
    <xdr:from>
      <xdr:col>10</xdr:col>
      <xdr:colOff>560070</xdr:colOff>
      <xdr:row>34</xdr:row>
      <xdr:rowOff>9525</xdr:rowOff>
    </xdr:from>
    <xdr:to>
      <xdr:col>12</xdr:col>
      <xdr:colOff>514368</xdr:colOff>
      <xdr:row>39</xdr:row>
      <xdr:rowOff>76200</xdr:rowOff>
    </xdr:to>
    <xdr:sp macro="" textlink="">
      <xdr:nvSpPr>
        <xdr:cNvPr id="21509" name="Text Box 5"/>
        <xdr:cNvSpPr txBox="1">
          <a:spLocks noChangeArrowheads="1"/>
        </xdr:cNvSpPr>
      </xdr:nvSpPr>
      <xdr:spPr bwMode="auto">
        <a:xfrm>
          <a:off x="6667500" y="5514975"/>
          <a:ext cx="1828800" cy="87630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Compare the average of 100 samples, here and below, to what we would expect.</a:t>
          </a:r>
        </a:p>
      </xdr:txBody>
    </xdr:sp>
    <xdr:clientData/>
  </xdr:twoCellAnchor>
  <xdr:twoCellAnchor>
    <xdr:from>
      <xdr:col>2</xdr:col>
      <xdr:colOff>76200</xdr:colOff>
      <xdr:row>71</xdr:row>
      <xdr:rowOff>133350</xdr:rowOff>
    </xdr:from>
    <xdr:to>
      <xdr:col>10</xdr:col>
      <xdr:colOff>251421</xdr:colOff>
      <xdr:row>77</xdr:row>
      <xdr:rowOff>28575</xdr:rowOff>
    </xdr:to>
    <xdr:sp macro="" textlink="">
      <xdr:nvSpPr>
        <xdr:cNvPr id="21511" name="Text Box 7"/>
        <xdr:cNvSpPr txBox="1">
          <a:spLocks noChangeArrowheads="1"/>
        </xdr:cNvSpPr>
      </xdr:nvSpPr>
      <xdr:spPr bwMode="auto">
        <a:xfrm>
          <a:off x="1295400" y="11630025"/>
          <a:ext cx="5048250" cy="86677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Also, note how even though the original distribution has a uniform rather than a Normal distribution, the means of the uniform distributed variables take a Normal distribution, clustering around 0.5 and falling off in both directions. The Normal distribution of the means is due to the magic of the Central Limit Theorem!</a:t>
          </a:r>
        </a:p>
      </xdr:txBody>
    </xdr:sp>
    <xdr:clientData/>
  </xdr:twoCellAnchor>
  <xdr:twoCellAnchor editAs="oneCell">
    <xdr:from>
      <xdr:col>0</xdr:col>
      <xdr:colOff>361950</xdr:colOff>
      <xdr:row>131</xdr:row>
      <xdr:rowOff>76200</xdr:rowOff>
    </xdr:from>
    <xdr:to>
      <xdr:col>17</xdr:col>
      <xdr:colOff>228600</xdr:colOff>
      <xdr:row>182</xdr:row>
      <xdr:rowOff>38100</xdr:rowOff>
    </xdr:to>
    <xdr:pic>
      <xdr:nvPicPr>
        <xdr:cNvPr id="4841358" name="Picture 10"/>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61950" y="21288375"/>
          <a:ext cx="11239500" cy="822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257175</xdr:colOff>
      <xdr:row>3</xdr:row>
      <xdr:rowOff>104774</xdr:rowOff>
    </xdr:from>
    <xdr:to>
      <xdr:col>18</xdr:col>
      <xdr:colOff>542925</xdr:colOff>
      <xdr:row>14</xdr:row>
      <xdr:rowOff>146744</xdr:rowOff>
    </xdr:to>
    <xdr:sp macro="" textlink="">
      <xdr:nvSpPr>
        <xdr:cNvPr id="2" name="TextBox 1"/>
        <xdr:cNvSpPr txBox="1"/>
      </xdr:nvSpPr>
      <xdr:spPr>
        <a:xfrm>
          <a:off x="9191625" y="590549"/>
          <a:ext cx="3333750" cy="18288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00">
              <a:latin typeface="Arial" pitchFamily="34" charset="0"/>
              <a:cs typeface="Arial" pitchFamily="34" charset="0"/>
            </a:rPr>
            <a:t>Important: note that the mean and variance and standard deviation are not a function of sample size.</a:t>
          </a:r>
          <a:r>
            <a:rPr lang="en-US" sz="1000" baseline="0">
              <a:latin typeface="Arial" pitchFamily="34" charset="0"/>
              <a:cs typeface="Arial" pitchFamily="34" charset="0"/>
            </a:rPr>
            <a:t> For a uniform distribution between 0 and 1, the expected mean is 1/2 and the variance is 1/12 regardless of how big n is. But the standard error of the mean, that is the standard deviation of the averages, is affected by n. When n is 4 times as big, standard error is half as large. The things that don't change with n are highlighted in blue. The things that do change with n are highlighted in red.</a:t>
          </a:r>
          <a:endParaRPr lang="en-US" sz="1000">
            <a:latin typeface="Arial" pitchFamily="34" charset="0"/>
            <a:cs typeface="Arial" pitchFamily="34" charset="0"/>
          </a:endParaRPr>
        </a:p>
      </xdr:txBody>
    </xdr:sp>
    <xdr:clientData/>
  </xdr:twoCellAnchor>
  <xdr:twoCellAnchor>
    <xdr:from>
      <xdr:col>29</xdr:col>
      <xdr:colOff>466725</xdr:colOff>
      <xdr:row>109</xdr:row>
      <xdr:rowOff>95250</xdr:rowOff>
    </xdr:from>
    <xdr:to>
      <xdr:col>39</xdr:col>
      <xdr:colOff>333375</xdr:colOff>
      <xdr:row>133</xdr:row>
      <xdr:rowOff>66675</xdr:rowOff>
    </xdr:to>
    <xdr:grpSp>
      <xdr:nvGrpSpPr>
        <xdr:cNvPr id="4841360" name="Group 22"/>
        <xdr:cNvGrpSpPr>
          <a:grpSpLocks/>
        </xdr:cNvGrpSpPr>
      </xdr:nvGrpSpPr>
      <xdr:grpSpPr bwMode="auto">
        <a:xfrm>
          <a:off x="19242405" y="18368010"/>
          <a:ext cx="5962650" cy="3994785"/>
          <a:chOff x="19154775" y="17745075"/>
          <a:chExt cx="5962650" cy="3857625"/>
        </a:xfrm>
      </xdr:grpSpPr>
      <xdr:cxnSp macro="">
        <xdr:nvCxnSpPr>
          <xdr:cNvPr id="5" name="Straight Connector 4"/>
          <xdr:cNvCxnSpPr/>
        </xdr:nvCxnSpPr>
        <xdr:spPr>
          <a:xfrm>
            <a:off x="19907250" y="17964150"/>
            <a:ext cx="0" cy="3257550"/>
          </a:xfrm>
          <a:prstGeom prst="line">
            <a:avLst/>
          </a:prstGeom>
          <a:ln w="19050">
            <a:solidFill>
              <a:schemeClr val="accent2"/>
            </a:solidFill>
          </a:ln>
        </xdr:spPr>
        <xdr:style>
          <a:lnRef idx="1">
            <a:schemeClr val="accent1"/>
          </a:lnRef>
          <a:fillRef idx="0">
            <a:schemeClr val="accent1"/>
          </a:fillRef>
          <a:effectRef idx="0">
            <a:schemeClr val="accent1"/>
          </a:effectRef>
          <a:fontRef idx="minor">
            <a:schemeClr val="tx1"/>
          </a:fontRef>
        </xdr:style>
      </xdr:cxnSp>
      <xdr:cxnSp macro="">
        <xdr:nvCxnSpPr>
          <xdr:cNvPr id="15" name="Straight Connector 14"/>
          <xdr:cNvCxnSpPr/>
        </xdr:nvCxnSpPr>
        <xdr:spPr>
          <a:xfrm>
            <a:off x="19926300" y="21202650"/>
            <a:ext cx="4200525" cy="9525"/>
          </a:xfrm>
          <a:prstGeom prst="line">
            <a:avLst/>
          </a:prstGeom>
          <a:ln w="19050">
            <a:solidFill>
              <a:schemeClr val="accent2"/>
            </a:solidFill>
          </a:ln>
        </xdr:spPr>
        <xdr:style>
          <a:lnRef idx="1">
            <a:schemeClr val="accent1"/>
          </a:lnRef>
          <a:fillRef idx="0">
            <a:schemeClr val="accent1"/>
          </a:fillRef>
          <a:effectRef idx="0">
            <a:schemeClr val="accent1"/>
          </a:effectRef>
          <a:fontRef idx="minor">
            <a:schemeClr val="tx1"/>
          </a:fontRef>
        </xdr:style>
      </xdr:cxnSp>
      <xdr:sp macro="" textlink="">
        <xdr:nvSpPr>
          <xdr:cNvPr id="8" name="TextBox 7"/>
          <xdr:cNvSpPr txBox="1"/>
        </xdr:nvSpPr>
        <xdr:spPr>
          <a:xfrm>
            <a:off x="19812000" y="21345525"/>
            <a:ext cx="276225" cy="2571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0</a:t>
            </a:r>
          </a:p>
        </xdr:txBody>
      </xdr:sp>
      <xdr:sp macro="" textlink="">
        <xdr:nvSpPr>
          <xdr:cNvPr id="9" name="TextBox 8"/>
          <xdr:cNvSpPr txBox="1"/>
        </xdr:nvSpPr>
        <xdr:spPr>
          <a:xfrm>
            <a:off x="22240875" y="21336000"/>
            <a:ext cx="266700" cy="228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1</a:t>
            </a:r>
          </a:p>
        </xdr:txBody>
      </xdr:sp>
      <xdr:sp macro="" textlink="">
        <xdr:nvSpPr>
          <xdr:cNvPr id="10" name="TextBox 9"/>
          <xdr:cNvSpPr txBox="1"/>
        </xdr:nvSpPr>
        <xdr:spPr>
          <a:xfrm>
            <a:off x="24250650" y="21069300"/>
            <a:ext cx="866775" cy="285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X-axis</a:t>
            </a:r>
          </a:p>
        </xdr:txBody>
      </xdr:sp>
      <xdr:sp macro="" textlink="">
        <xdr:nvSpPr>
          <xdr:cNvPr id="13" name="TextBox 12"/>
          <xdr:cNvSpPr txBox="1"/>
        </xdr:nvSpPr>
        <xdr:spPr>
          <a:xfrm>
            <a:off x="19192875" y="18611850"/>
            <a:ext cx="600075" cy="285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Y</a:t>
            </a:r>
            <a:r>
              <a:rPr lang="en-US" sz="1100" baseline="0"/>
              <a:t> Axis</a:t>
            </a:r>
            <a:endParaRPr lang="en-US" sz="1100"/>
          </a:p>
        </xdr:txBody>
      </xdr:sp>
      <xdr:sp macro="" textlink="">
        <xdr:nvSpPr>
          <xdr:cNvPr id="14" name="Rectangle 13"/>
          <xdr:cNvSpPr/>
        </xdr:nvSpPr>
        <xdr:spPr>
          <a:xfrm>
            <a:off x="19916775" y="19516725"/>
            <a:ext cx="2409825" cy="16764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sp macro="" textlink="">
        <xdr:nvSpPr>
          <xdr:cNvPr id="16" name="TextBox 15"/>
          <xdr:cNvSpPr txBox="1"/>
        </xdr:nvSpPr>
        <xdr:spPr>
          <a:xfrm>
            <a:off x="20240625" y="17745075"/>
            <a:ext cx="2390775" cy="7810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The Uniform distribution:</a:t>
            </a:r>
          </a:p>
          <a:p>
            <a:r>
              <a:rPr lang="en-US" sz="1100"/>
              <a:t>equal probability for x's between</a:t>
            </a:r>
            <a:r>
              <a:rPr lang="en-US" sz="1100" baseline="0"/>
              <a:t> zero and one, zero probability elsewhere.</a:t>
            </a:r>
            <a:endParaRPr lang="en-US" sz="1100"/>
          </a:p>
        </xdr:txBody>
      </xdr:sp>
      <xdr:sp macro="" textlink="">
        <xdr:nvSpPr>
          <xdr:cNvPr id="17" name="TextBox 16"/>
          <xdr:cNvSpPr txBox="1"/>
        </xdr:nvSpPr>
        <xdr:spPr>
          <a:xfrm>
            <a:off x="19154775" y="19335750"/>
            <a:ext cx="676275" cy="2762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f(x)=1</a:t>
            </a:r>
          </a:p>
        </xdr:txBody>
      </xdr:sp>
      <xdr:cxnSp macro="">
        <xdr:nvCxnSpPr>
          <xdr:cNvPr id="19" name="Straight Connector 18"/>
          <xdr:cNvCxnSpPr>
            <a:endCxn id="14" idx="2"/>
          </xdr:cNvCxnSpPr>
        </xdr:nvCxnSpPr>
        <xdr:spPr>
          <a:xfrm>
            <a:off x="21107400" y="19211925"/>
            <a:ext cx="19050" cy="1981200"/>
          </a:xfrm>
          <a:prstGeom prst="line">
            <a:avLst/>
          </a:prstGeom>
          <a:ln w="19050">
            <a:solidFill>
              <a:srgbClr val="002060"/>
            </a:solidFill>
          </a:ln>
        </xdr:spPr>
        <xdr:style>
          <a:lnRef idx="1">
            <a:schemeClr val="accent1"/>
          </a:lnRef>
          <a:fillRef idx="0">
            <a:schemeClr val="accent1"/>
          </a:fillRef>
          <a:effectRef idx="0">
            <a:schemeClr val="accent1"/>
          </a:effectRef>
          <a:fontRef idx="minor">
            <a:schemeClr val="tx1"/>
          </a:fontRef>
        </xdr:style>
      </xdr:cxnSp>
      <xdr:sp macro="" textlink="">
        <xdr:nvSpPr>
          <xdr:cNvPr id="21" name="TextBox 20"/>
          <xdr:cNvSpPr txBox="1"/>
        </xdr:nvSpPr>
        <xdr:spPr>
          <a:xfrm>
            <a:off x="21183600" y="18907125"/>
            <a:ext cx="923925" cy="3524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Mean=0.5</a:t>
            </a:r>
          </a:p>
        </xdr:txBody>
      </xdr:sp>
      <xdr:sp macro="" textlink="">
        <xdr:nvSpPr>
          <xdr:cNvPr id="22" name="TextBox 21"/>
          <xdr:cNvSpPr txBox="1"/>
        </xdr:nvSpPr>
        <xdr:spPr>
          <a:xfrm>
            <a:off x="20955000" y="21250275"/>
            <a:ext cx="466725" cy="3048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0.5</a:t>
            </a:r>
          </a:p>
        </xdr:txBody>
      </xdr:sp>
    </xdr:grpSp>
    <xdr:clientData/>
  </xdr:twoCellAnchor>
  <xdr:twoCellAnchor editAs="oneCell">
    <xdr:from>
      <xdr:col>19</xdr:col>
      <xdr:colOff>142875</xdr:colOff>
      <xdr:row>108</xdr:row>
      <xdr:rowOff>28575</xdr:rowOff>
    </xdr:from>
    <xdr:to>
      <xdr:col>28</xdr:col>
      <xdr:colOff>600075</xdr:colOff>
      <xdr:row>149</xdr:row>
      <xdr:rowOff>28575</xdr:rowOff>
    </xdr:to>
    <xdr:pic>
      <xdr:nvPicPr>
        <xdr:cNvPr id="4841361" name="Picture 23"/>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2734925" y="17516475"/>
          <a:ext cx="5943600" cy="6638925"/>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78</xdr:row>
      <xdr:rowOff>85725</xdr:rowOff>
    </xdr:from>
    <xdr:to>
      <xdr:col>17</xdr:col>
      <xdr:colOff>285750</xdr:colOff>
      <xdr:row>131</xdr:row>
      <xdr:rowOff>38100</xdr:rowOff>
    </xdr:to>
    <xdr:pic>
      <xdr:nvPicPr>
        <xdr:cNvPr id="4841362" name="Picture 23"/>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0" y="12715875"/>
          <a:ext cx="11658600" cy="853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11</xdr:col>
      <xdr:colOff>447674</xdr:colOff>
      <xdr:row>9</xdr:row>
      <xdr:rowOff>142875</xdr:rowOff>
    </xdr:from>
    <xdr:to>
      <xdr:col>19</xdr:col>
      <xdr:colOff>533399</xdr:colOff>
      <xdr:row>25</xdr:row>
      <xdr:rowOff>38100</xdr:rowOff>
    </xdr:to>
    <xdr:sp macro="" textlink="">
      <xdr:nvSpPr>
        <xdr:cNvPr id="8193" name="Text Box 1"/>
        <xdr:cNvSpPr txBox="1">
          <a:spLocks noChangeArrowheads="1"/>
        </xdr:cNvSpPr>
      </xdr:nvSpPr>
      <xdr:spPr bwMode="auto">
        <a:xfrm>
          <a:off x="7677149" y="952500"/>
          <a:ext cx="4962525" cy="248602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My initial Ttest statistic calculation assumed unequal variances of the two samples, what Stata refers to as</a:t>
          </a:r>
        </a:p>
        <a:p>
          <a:pPr algn="l" rtl="0">
            <a:defRPr sz="1000"/>
          </a:pPr>
          <a:r>
            <a:rPr lang="en-US" sz="1000" b="1" i="0" u="none" strike="noStrike" baseline="0">
              <a:solidFill>
                <a:srgbClr val="000000"/>
              </a:solidFill>
              <a:latin typeface="Arial"/>
              <a:cs typeface="Arial"/>
            </a:rPr>
            <a:t>ttest, unequal</a:t>
          </a:r>
          <a:endParaRPr lang="en-US" sz="1000" b="0" i="0" u="none" strike="noStrike" baseline="0">
            <a:solidFill>
              <a:srgbClr val="000000"/>
            </a:solidFill>
            <a:latin typeface="Arial"/>
            <a:cs typeface="Arial"/>
          </a:endParaRP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It turns out that regular ttest and the regression coefficients assume equal variances between the two tested samples. So, see below for a little excel version of how to calculate the ttests with the assumption (not a very realistic assumption) of equal variance in the two samples.</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Note that the unequal variance T-test has the more difficult to generate Satterthwaite's df. The unequal variance ttest weights the sample with higher variance (in this case lawyers) more. Since the lawyers are weighted more, the df of the test is closer to the lawyers' df, rather than to the combined df of both groups, as it is in the equal variance ttest below. But also note: the t-distribution on 480 df is very, very close to the t-distribution on 1405 df, so the difference in df hardly matters in this case. </a:t>
          </a:r>
        </a:p>
      </xdr:txBody>
    </xdr:sp>
    <xdr:clientData/>
  </xdr:twoCellAnchor>
  <xdr:twoCellAnchor>
    <xdr:from>
      <xdr:col>10</xdr:col>
      <xdr:colOff>447675</xdr:colOff>
      <xdr:row>27</xdr:row>
      <xdr:rowOff>120015</xdr:rowOff>
    </xdr:from>
    <xdr:to>
      <xdr:col>16</xdr:col>
      <xdr:colOff>9525</xdr:colOff>
      <xdr:row>42</xdr:row>
      <xdr:rowOff>9543</xdr:rowOff>
    </xdr:to>
    <xdr:sp macro="" textlink="">
      <xdr:nvSpPr>
        <xdr:cNvPr id="8194" name="Text Box 2"/>
        <xdr:cNvSpPr txBox="1">
          <a:spLocks noChangeArrowheads="1"/>
        </xdr:cNvSpPr>
      </xdr:nvSpPr>
      <xdr:spPr bwMode="auto">
        <a:xfrm>
          <a:off x="7953375" y="4495800"/>
          <a:ext cx="3219450" cy="231457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Ordinarily in regression, unless special measures are taken, we assume equal variance across subsamples, an assumption called homoskedasticity. Real data very often have heteroskedasticity, or different variance in different subsamples. Lawyer's income has greater variation than nurse's income...</a:t>
          </a:r>
        </a:p>
        <a:p>
          <a:pPr algn="l" rtl="0">
            <a:defRPr sz="1000"/>
          </a:pPr>
          <a:r>
            <a:rPr lang="en-US" sz="1000" b="0" i="0" u="none" strike="noStrike" baseline="0">
              <a:solidFill>
                <a:srgbClr val="000000"/>
              </a:solidFill>
              <a:latin typeface="Arial"/>
              <a:cs typeface="Arial"/>
            </a:rPr>
            <a:t>See my updated web notes for the formula for the standard error assuming equal variances...</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Note that in case 1, the standard error of the comparison is higher than the standard error of the mean for both  lawyers and nurses. For case 2, the standard error of the comparison is between the standard errors of the nurses and the lawyers, so the resulting T-statistic is larger...</a:t>
          </a:r>
        </a:p>
      </xdr:txBody>
    </xdr:sp>
    <xdr:clientData/>
  </xdr:twoCellAnchor>
  <xdr:twoCellAnchor>
    <xdr:from>
      <xdr:col>0</xdr:col>
      <xdr:colOff>352425</xdr:colOff>
      <xdr:row>54</xdr:row>
      <xdr:rowOff>38100</xdr:rowOff>
    </xdr:from>
    <xdr:to>
      <xdr:col>11</xdr:col>
      <xdr:colOff>476250</xdr:colOff>
      <xdr:row>102</xdr:row>
      <xdr:rowOff>57150</xdr:rowOff>
    </xdr:to>
    <xdr:sp macro="" textlink="">
      <xdr:nvSpPr>
        <xdr:cNvPr id="8195" name="Text Box 3"/>
        <xdr:cNvSpPr txBox="1">
          <a:spLocks noChangeArrowheads="1"/>
        </xdr:cNvSpPr>
      </xdr:nvSpPr>
      <xdr:spPr bwMode="auto">
        <a:xfrm>
          <a:off x="352425" y="8782050"/>
          <a:ext cx="8010525" cy="779145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Note that Satterthwaite's df can be very small, here about 6, which is LOT smaller than the df we get in the equal variance test (which would be df=966+6-2=970). You can get the formula for Satterthwaite's df from the Stata manual, under ttest. Basically, the df for the unequal variance ttest is similar to the sample size of our smaller sample (here 6), because Variance/n (or the square of the standard error of the mean) is much larger for Sociologists than for Nurses, because the N of Sociologists is so small. The equal variance ttest, which combines the two samples to yield one joint variance, has df similar to the n1+n2, or the two sample sizes combined.</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Also note that while the degrees of freedom varies wildly between the unequal and equal variance ttests comparing nurses and sociologists, both tests yield the same substantive results because the statistic itself is more important than the degrees of freedom. That is, the T distribution gets thinner in the tails and more like the Normal distribution as the df goes up, but it is usually the statistic, rather than the degrees of freedom, that determines the outcome...</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 First I generated a simple dummy variable for whether respondent is a nurse, =1 if yes, =0 if no.</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 ttest incwage if occ1990==95|occ1990==125, by(nurses) unequal</a:t>
          </a:r>
        </a:p>
        <a:p>
          <a:pPr algn="l" rtl="0">
            <a:defRPr sz="1000"/>
          </a:pPr>
          <a:endParaRPr lang="en-US" sz="1000" b="0" i="0" u="none" strike="noStrike" baseline="0">
            <a:solidFill>
              <a:srgbClr val="000000"/>
            </a:solidFill>
            <a:latin typeface="Arial"/>
            <a:cs typeface="Arial"/>
          </a:endParaRPr>
        </a:p>
        <a:p>
          <a:pPr algn="l" rtl="0">
            <a:defRPr sz="1000"/>
          </a:pPr>
          <a:r>
            <a:rPr lang="en-US" sz="900" b="0" i="0" u="none" strike="noStrike" baseline="0">
              <a:solidFill>
                <a:srgbClr val="000000"/>
              </a:solidFill>
              <a:latin typeface="Courier New"/>
              <a:cs typeface="Courier New"/>
            </a:rPr>
            <a:t>Two-sample t test with unequal variances</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Group |     Obs        Mean    Std. Err.   Std. Dev.   [95% Conf. Interval]</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0 |       6    41508.33    2842.722    6963.219    34200.88    48815.78</a:t>
          </a:r>
        </a:p>
        <a:p>
          <a:pPr algn="l" rtl="0">
            <a:defRPr sz="1000"/>
          </a:pPr>
          <a:r>
            <a:rPr lang="en-US" sz="900" b="0" i="0" u="none" strike="noStrike" baseline="0">
              <a:solidFill>
                <a:srgbClr val="000000"/>
              </a:solidFill>
              <a:latin typeface="Courier New"/>
              <a:cs typeface="Courier New"/>
            </a:rPr>
            <a:t>       1 |     966    37536.85    702.6892    21839.96    36157.88    38915.83</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combined |     972    37561.37    698.6046    21780.33    36190.42    38932.32</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diff |            3971.481    2928.283                -3309.62    11252.58</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diff = mean(0) - mean(1)                                      t =   1.3562</a:t>
          </a:r>
        </a:p>
        <a:p>
          <a:pPr algn="l" rtl="0">
            <a:defRPr sz="1000"/>
          </a:pPr>
          <a:r>
            <a:rPr lang="en-US" sz="900" b="0" i="0" u="none" strike="noStrike" baseline="0">
              <a:solidFill>
                <a:srgbClr val="000000"/>
              </a:solidFill>
              <a:latin typeface="Courier New"/>
              <a:cs typeface="Courier New"/>
            </a:rPr>
            <a:t>Ho: diff = 0                     Satterthwaite's degrees of freedom =  5.62958</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Ha: diff &lt; 0                 Ha: diff != 0                 Ha: diff &gt; 0</a:t>
          </a:r>
        </a:p>
        <a:p>
          <a:pPr algn="l" rtl="0">
            <a:defRPr sz="1000"/>
          </a:pPr>
          <a:r>
            <a:rPr lang="en-US" sz="900" b="0" i="0" u="none" strike="noStrike" baseline="0">
              <a:solidFill>
                <a:srgbClr val="000000"/>
              </a:solidFill>
              <a:latin typeface="Courier New"/>
              <a:cs typeface="Courier New"/>
            </a:rPr>
            <a:t> Pr(T &lt; t) = 0.8866         Pr(|T| &gt; |t|) = 0.2269          Pr(T &gt; t) = 0.1134</a:t>
          </a:r>
          <a:endParaRPr lang="en-US" sz="1000" b="0" i="0" u="none" strike="noStrike" baseline="0">
            <a:solidFill>
              <a:srgbClr val="000000"/>
            </a:solidFill>
            <a:latin typeface="Arial"/>
            <a:cs typeface="Arial"/>
          </a:endParaRPr>
        </a:p>
        <a:p>
          <a:pPr algn="l" rtl="0">
            <a:defRPr sz="1000"/>
          </a:pPr>
          <a:endParaRPr lang="en-US" sz="1000" b="0" i="0" u="none" strike="noStrike" baseline="0">
            <a:solidFill>
              <a:srgbClr val="000000"/>
            </a:solidFill>
            <a:latin typeface="Arial"/>
            <a:cs typeface="Arial"/>
          </a:endParaRPr>
        </a:p>
        <a:p>
          <a:pPr algn="l" rtl="0">
            <a:defRPr sz="1000"/>
          </a:pPr>
          <a:endParaRPr lang="en-US" sz="900" b="0" i="0" u="none" strike="noStrike" baseline="0">
            <a:solidFill>
              <a:srgbClr val="000000"/>
            </a:solidFill>
            <a:latin typeface="Courier New" panose="02070309020205020404" pitchFamily="49" charset="0"/>
            <a:cs typeface="Courier New" panose="02070309020205020404" pitchFamily="49" charset="0"/>
          </a:endParaRPr>
        </a:p>
        <a:p>
          <a:pPr algn="l" rtl="0">
            <a:defRPr sz="1000"/>
          </a:pPr>
          <a:r>
            <a:rPr lang="en-US" sz="900" b="0" i="0" u="none" strike="noStrike" baseline="0">
              <a:solidFill>
                <a:srgbClr val="000000"/>
              </a:solidFill>
              <a:latin typeface="Courier New" panose="02070309020205020404" pitchFamily="49" charset="0"/>
              <a:cs typeface="Courier New" panose="02070309020205020404" pitchFamily="49" charset="0"/>
            </a:rPr>
            <a:t>*Note how the equal variance ttest result in dramatically higher df (970), but the same substantive answer (small t-statistic, no significant difference found).</a:t>
          </a:r>
        </a:p>
        <a:p>
          <a:pPr algn="l" rtl="0">
            <a:defRPr sz="1000"/>
          </a:pPr>
          <a:endParaRPr lang="en-US" sz="900" b="0" i="0" u="none" strike="noStrike" baseline="0">
            <a:solidFill>
              <a:srgbClr val="000000"/>
            </a:solidFill>
            <a:latin typeface="Courier New" panose="02070309020205020404" pitchFamily="49" charset="0"/>
            <a:cs typeface="Courier New" panose="02070309020205020404" pitchFamily="49" charset="0"/>
          </a:endParaRPr>
        </a:p>
        <a:p>
          <a:pPr algn="l" rtl="0">
            <a:defRPr sz="1000"/>
          </a:pPr>
          <a:r>
            <a:rPr lang="en-US" sz="900" b="0" i="0" u="none" strike="noStrike" baseline="0">
              <a:solidFill>
                <a:srgbClr val="000000"/>
              </a:solidFill>
              <a:latin typeface="Courier New" panose="02070309020205020404" pitchFamily="49" charset="0"/>
              <a:cs typeface="Courier New" panose="02070309020205020404" pitchFamily="49" charset="0"/>
            </a:rPr>
            <a:t> ttest incwage if occ1990==95|occ1990==125, by(nurses)</a:t>
          </a:r>
        </a:p>
        <a:p>
          <a:pPr algn="l" rtl="0">
            <a:defRPr sz="1000"/>
          </a:pPr>
          <a:endParaRPr lang="en-US" sz="900" b="0" i="0" u="none" strike="noStrike" baseline="0">
            <a:solidFill>
              <a:srgbClr val="000000"/>
            </a:solidFill>
            <a:latin typeface="Courier New" panose="02070309020205020404" pitchFamily="49" charset="0"/>
            <a:cs typeface="Courier New" panose="02070309020205020404" pitchFamily="49" charset="0"/>
          </a:endParaRPr>
        </a:p>
        <a:p>
          <a:pPr algn="l" rtl="0">
            <a:defRPr sz="1000"/>
          </a:pPr>
          <a:r>
            <a:rPr lang="en-US" sz="900" b="0" i="0" u="none" strike="noStrike" baseline="0">
              <a:solidFill>
                <a:srgbClr val="000000"/>
              </a:solidFill>
              <a:latin typeface="Courier New" panose="02070309020205020404" pitchFamily="49" charset="0"/>
              <a:cs typeface="Courier New" panose="02070309020205020404" pitchFamily="49" charset="0"/>
            </a:rPr>
            <a:t>Two-sample t test with equal variances</a:t>
          </a:r>
        </a:p>
        <a:p>
          <a:pPr algn="l" rtl="0">
            <a:defRPr sz="1000"/>
          </a:pPr>
          <a:r>
            <a:rPr lang="en-US" sz="900" b="0" i="0" u="none" strike="noStrike" baseline="0">
              <a:solidFill>
                <a:srgbClr val="000000"/>
              </a:solidFill>
              <a:latin typeface="Courier New" panose="02070309020205020404" pitchFamily="49" charset="0"/>
              <a:cs typeface="Courier New" panose="02070309020205020404" pitchFamily="49" charset="0"/>
            </a:rPr>
            <a:t>------------------------------------------------------------------------------</a:t>
          </a:r>
        </a:p>
        <a:p>
          <a:pPr algn="l" rtl="0">
            <a:defRPr sz="1000"/>
          </a:pPr>
          <a:r>
            <a:rPr lang="en-US" sz="900" b="0" i="0" u="none" strike="noStrike" baseline="0">
              <a:solidFill>
                <a:srgbClr val="000000"/>
              </a:solidFill>
              <a:latin typeface="Courier New" panose="02070309020205020404" pitchFamily="49" charset="0"/>
              <a:cs typeface="Courier New" panose="02070309020205020404" pitchFamily="49" charset="0"/>
            </a:rPr>
            <a:t>   Group |     Obs        Mean    Std. Err.   Std. Dev.   [95% Conf. Interval]</a:t>
          </a:r>
        </a:p>
        <a:p>
          <a:pPr algn="l" rtl="0">
            <a:defRPr sz="1000"/>
          </a:pPr>
          <a:r>
            <a:rPr lang="en-US" sz="900" b="0" i="0" u="none" strike="noStrike" baseline="0">
              <a:solidFill>
                <a:srgbClr val="000000"/>
              </a:solidFill>
              <a:latin typeface="Courier New" panose="02070309020205020404" pitchFamily="49" charset="0"/>
              <a:cs typeface="Courier New" panose="02070309020205020404" pitchFamily="49" charset="0"/>
            </a:rPr>
            <a:t>---------+--------------------------------------------------------------------</a:t>
          </a:r>
        </a:p>
        <a:p>
          <a:pPr algn="l" rtl="0">
            <a:defRPr sz="1000"/>
          </a:pPr>
          <a:r>
            <a:rPr lang="en-US" sz="900" b="0" i="0" u="none" strike="noStrike" baseline="0">
              <a:solidFill>
                <a:srgbClr val="000000"/>
              </a:solidFill>
              <a:latin typeface="Courier New" panose="02070309020205020404" pitchFamily="49" charset="0"/>
              <a:cs typeface="Courier New" panose="02070309020205020404" pitchFamily="49" charset="0"/>
            </a:rPr>
            <a:t>       0 |       6    41508.33    2842.722    6963.219    34200.88    48815.78</a:t>
          </a:r>
        </a:p>
        <a:p>
          <a:pPr algn="l" rtl="0">
            <a:defRPr sz="1000"/>
          </a:pPr>
          <a:r>
            <a:rPr lang="en-US" sz="900" b="0" i="0" u="none" strike="noStrike" baseline="0">
              <a:solidFill>
                <a:srgbClr val="000000"/>
              </a:solidFill>
              <a:latin typeface="Courier New" panose="02070309020205020404" pitchFamily="49" charset="0"/>
              <a:cs typeface="Courier New" panose="02070309020205020404" pitchFamily="49" charset="0"/>
            </a:rPr>
            <a:t>       1 |     966    37536.85    702.6892    21839.96    36157.88    38915.83</a:t>
          </a:r>
        </a:p>
        <a:p>
          <a:pPr algn="l" rtl="0">
            <a:defRPr sz="1000"/>
          </a:pPr>
          <a:r>
            <a:rPr lang="en-US" sz="900" b="0" i="0" u="none" strike="noStrike" baseline="0">
              <a:solidFill>
                <a:srgbClr val="000000"/>
              </a:solidFill>
              <a:latin typeface="Courier New" panose="02070309020205020404" pitchFamily="49" charset="0"/>
              <a:cs typeface="Courier New" panose="02070309020205020404" pitchFamily="49" charset="0"/>
            </a:rPr>
            <a:t>---------+--------------------------------------------------------------------</a:t>
          </a:r>
        </a:p>
        <a:p>
          <a:pPr algn="l" rtl="0">
            <a:defRPr sz="1000"/>
          </a:pPr>
          <a:r>
            <a:rPr lang="en-US" sz="900" b="0" i="0" u="none" strike="noStrike" baseline="0">
              <a:solidFill>
                <a:srgbClr val="000000"/>
              </a:solidFill>
              <a:latin typeface="Courier New" panose="02070309020205020404" pitchFamily="49" charset="0"/>
              <a:cs typeface="Courier New" panose="02070309020205020404" pitchFamily="49" charset="0"/>
            </a:rPr>
            <a:t>combined |     972    37561.37    698.6046    21780.33    36190.42    38932.32</a:t>
          </a:r>
        </a:p>
        <a:p>
          <a:pPr algn="l" rtl="0">
            <a:defRPr sz="1000"/>
          </a:pPr>
          <a:r>
            <a:rPr lang="en-US" sz="900" b="0" i="0" u="none" strike="noStrike" baseline="0">
              <a:solidFill>
                <a:srgbClr val="000000"/>
              </a:solidFill>
              <a:latin typeface="Courier New" panose="02070309020205020404" pitchFamily="49" charset="0"/>
              <a:cs typeface="Courier New" panose="02070309020205020404" pitchFamily="49" charset="0"/>
            </a:rPr>
            <a:t>---------+--------------------------------------------------------------------</a:t>
          </a:r>
        </a:p>
        <a:p>
          <a:pPr algn="l" rtl="0">
            <a:defRPr sz="1000"/>
          </a:pPr>
          <a:r>
            <a:rPr lang="en-US" sz="900" b="0" i="0" u="none" strike="noStrike" baseline="0">
              <a:solidFill>
                <a:srgbClr val="000000"/>
              </a:solidFill>
              <a:latin typeface="Courier New" panose="02070309020205020404" pitchFamily="49" charset="0"/>
              <a:cs typeface="Courier New" panose="02070309020205020404" pitchFamily="49" charset="0"/>
            </a:rPr>
            <a:t>    diff |            3971.481    8923.041               -13539.21    21482.17</a:t>
          </a:r>
        </a:p>
        <a:p>
          <a:pPr algn="l" rtl="0">
            <a:defRPr sz="1000"/>
          </a:pPr>
          <a:r>
            <a:rPr lang="en-US" sz="900" b="0" i="0" u="none" strike="noStrike" baseline="0">
              <a:solidFill>
                <a:srgbClr val="000000"/>
              </a:solidFill>
              <a:latin typeface="Courier New" panose="02070309020205020404" pitchFamily="49" charset="0"/>
              <a:cs typeface="Courier New" panose="02070309020205020404" pitchFamily="49" charset="0"/>
            </a:rPr>
            <a:t>------------------------------------------------------------------------------</a:t>
          </a:r>
        </a:p>
        <a:p>
          <a:pPr algn="l" rtl="0">
            <a:defRPr sz="1000"/>
          </a:pPr>
          <a:r>
            <a:rPr lang="en-US" sz="900" b="0" i="0" u="none" strike="noStrike" baseline="0">
              <a:solidFill>
                <a:srgbClr val="000000"/>
              </a:solidFill>
              <a:latin typeface="Courier New" panose="02070309020205020404" pitchFamily="49" charset="0"/>
              <a:cs typeface="Courier New" panose="02070309020205020404" pitchFamily="49" charset="0"/>
            </a:rPr>
            <a:t>    diff = mean(0) - mean(1)                                      t =   0.4451</a:t>
          </a:r>
        </a:p>
        <a:p>
          <a:pPr algn="l" rtl="0">
            <a:defRPr sz="1000"/>
          </a:pPr>
          <a:r>
            <a:rPr lang="en-US" sz="900" b="0" i="0" u="none" strike="noStrike" baseline="0">
              <a:solidFill>
                <a:srgbClr val="000000"/>
              </a:solidFill>
              <a:latin typeface="Courier New" panose="02070309020205020404" pitchFamily="49" charset="0"/>
              <a:cs typeface="Courier New" panose="02070309020205020404" pitchFamily="49" charset="0"/>
            </a:rPr>
            <a:t>Ho: diff = 0                                     degrees of freedom =      970</a:t>
          </a:r>
        </a:p>
        <a:p>
          <a:pPr algn="l" rtl="0">
            <a:defRPr sz="1000"/>
          </a:pPr>
          <a:endParaRPr lang="en-US" sz="900" b="0" i="0" u="none" strike="noStrike" baseline="0">
            <a:solidFill>
              <a:srgbClr val="000000"/>
            </a:solidFill>
            <a:latin typeface="Courier New" panose="02070309020205020404" pitchFamily="49" charset="0"/>
            <a:cs typeface="Courier New" panose="02070309020205020404" pitchFamily="49" charset="0"/>
          </a:endParaRPr>
        </a:p>
        <a:p>
          <a:pPr algn="l" rtl="0">
            <a:defRPr sz="1000"/>
          </a:pPr>
          <a:r>
            <a:rPr lang="en-US" sz="900" b="0" i="0" u="none" strike="noStrike" baseline="0">
              <a:solidFill>
                <a:srgbClr val="000000"/>
              </a:solidFill>
              <a:latin typeface="Courier New" panose="02070309020205020404" pitchFamily="49" charset="0"/>
              <a:cs typeface="Courier New" panose="02070309020205020404" pitchFamily="49" charset="0"/>
            </a:rPr>
            <a:t>    Ha: diff &lt; 0                 Ha: diff != 0                 Ha: diff &gt; 0</a:t>
          </a:r>
        </a:p>
        <a:p>
          <a:pPr algn="l" rtl="0">
            <a:defRPr sz="1000"/>
          </a:pPr>
          <a:r>
            <a:rPr lang="en-US" sz="900" b="0" i="0" u="none" strike="noStrike" baseline="0">
              <a:solidFill>
                <a:srgbClr val="000000"/>
              </a:solidFill>
              <a:latin typeface="Courier New" panose="02070309020205020404" pitchFamily="49" charset="0"/>
              <a:cs typeface="Courier New" panose="02070309020205020404" pitchFamily="49" charset="0"/>
            </a:rPr>
            <a:t> Pr(T &lt; t) = 0.6718         Pr(|T| &gt; |t|) = 0.6564          Pr(T &gt; t) = 0.3282</a:t>
          </a:r>
        </a:p>
        <a:p>
          <a:pPr algn="l" rtl="0">
            <a:defRPr sz="1000"/>
          </a:pPr>
          <a:endParaRPr lang="en-US" sz="1000" b="0" i="0" u="none" strike="noStrike" baseline="0">
            <a:solidFill>
              <a:srgbClr val="000000"/>
            </a:solidFill>
            <a:latin typeface="Arial"/>
            <a:cs typeface="Arial"/>
          </a:endParaRPr>
        </a:p>
      </xdr:txBody>
    </xdr:sp>
    <xdr:clientData/>
  </xdr:twoCellAnchor>
  <xdr:twoCellAnchor>
    <xdr:from>
      <xdr:col>2</xdr:col>
      <xdr:colOff>514350</xdr:colOff>
      <xdr:row>1</xdr:row>
      <xdr:rowOff>95250</xdr:rowOff>
    </xdr:from>
    <xdr:to>
      <xdr:col>9</xdr:col>
      <xdr:colOff>409575</xdr:colOff>
      <xdr:row>5</xdr:row>
      <xdr:rowOff>80307</xdr:rowOff>
    </xdr:to>
    <xdr:sp macro="" textlink="">
      <xdr:nvSpPr>
        <xdr:cNvPr id="2" name="TextBox 1"/>
        <xdr:cNvSpPr txBox="1"/>
      </xdr:nvSpPr>
      <xdr:spPr>
        <a:xfrm>
          <a:off x="1733550" y="257175"/>
          <a:ext cx="4686300" cy="6381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00">
              <a:latin typeface="Arial" pitchFamily="34" charset="0"/>
              <a:cs typeface="Arial" pitchFamily="34" charset="0"/>
            </a:rPr>
            <a:t>Note that in calculating the t-statistic and degrees of freedom of the test for the 2 sample t-test, all you need are the original 2 samples' mean, SD, and n. Everything else is calculated from that.</a:t>
          </a:r>
        </a:p>
      </xdr:txBody>
    </xdr:sp>
    <xdr:clientData/>
  </xdr:twoCellAnchor>
  <xdr:twoCellAnchor>
    <xdr:from>
      <xdr:col>5</xdr:col>
      <xdr:colOff>563881</xdr:colOff>
      <xdr:row>40</xdr:row>
      <xdr:rowOff>28575</xdr:rowOff>
    </xdr:from>
    <xdr:to>
      <xdr:col>8</xdr:col>
      <xdr:colOff>742952</xdr:colOff>
      <xdr:row>46</xdr:row>
      <xdr:rowOff>133350</xdr:rowOff>
    </xdr:to>
    <xdr:sp macro="" textlink="">
      <xdr:nvSpPr>
        <xdr:cNvPr id="3" name="TextBox 2"/>
        <xdr:cNvSpPr txBox="1"/>
      </xdr:nvSpPr>
      <xdr:spPr>
        <a:xfrm>
          <a:off x="4086226" y="6505575"/>
          <a:ext cx="2600324" cy="10763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100"/>
            </a:lnSpc>
          </a:pPr>
          <a:r>
            <a:rPr lang="en-US" sz="1000">
              <a:latin typeface="Arial" panose="020B0604020202020204" pitchFamily="34" charset="0"/>
              <a:cs typeface="Arial" panose="020B0604020202020204" pitchFamily="34" charset="0"/>
            </a:rPr>
            <a:t>Note</a:t>
          </a:r>
          <a:r>
            <a:rPr lang="en-US" sz="1000" baseline="0">
              <a:latin typeface="Arial" panose="020B0604020202020204" pitchFamily="34" charset="0"/>
              <a:cs typeface="Arial" panose="020B0604020202020204" pitchFamily="34" charset="0"/>
            </a:rPr>
            <a:t> that we expect the Normal probability to be smaller than the T-probability, </a:t>
          </a:r>
          <a:r>
            <a:rPr lang="en-US" sz="1000">
              <a:latin typeface="Arial" panose="020B0604020202020204" pitchFamily="34" charset="0"/>
              <a:cs typeface="Arial" panose="020B0604020202020204" pitchFamily="34" charset="0"/>
            </a:rPr>
            <a:t>but not as small as zero</a:t>
          </a:r>
          <a:r>
            <a:rPr lang="en-US" sz="1000" baseline="0">
              <a:latin typeface="Arial" panose="020B0604020202020204" pitchFamily="34" charset="0"/>
              <a:cs typeface="Arial" panose="020B0604020202020204" pitchFamily="34" charset="0"/>
            </a:rPr>
            <a:t> which is what Excel reports. </a:t>
          </a:r>
          <a:r>
            <a:rPr lang="en-US" sz="1000">
              <a:latin typeface="Arial" panose="020B0604020202020204" pitchFamily="34" charset="0"/>
              <a:cs typeface="Arial" panose="020B0604020202020204" pitchFamily="34" charset="0"/>
            </a:rPr>
            <a:t>Excel reports zero because the actual P value</a:t>
          </a:r>
          <a:r>
            <a:rPr lang="en-US" sz="1000" baseline="0">
              <a:latin typeface="Arial" panose="020B0604020202020204" pitchFamily="34" charset="0"/>
              <a:cs typeface="Arial" panose="020B0604020202020204" pitchFamily="34" charset="0"/>
            </a:rPr>
            <a:t> </a:t>
          </a:r>
          <a:r>
            <a:rPr lang="en-US" sz="1000">
              <a:latin typeface="Arial" panose="020B0604020202020204" pitchFamily="34" charset="0"/>
              <a:cs typeface="Arial" panose="020B0604020202020204" pitchFamily="34" charset="0"/>
            </a:rPr>
            <a:t>is too small to calculate or display</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12</xdr:col>
      <xdr:colOff>502920</xdr:colOff>
      <xdr:row>23</xdr:row>
      <xdr:rowOff>110490</xdr:rowOff>
    </xdr:from>
    <xdr:to>
      <xdr:col>16</xdr:col>
      <xdr:colOff>598170</xdr:colOff>
      <xdr:row>31</xdr:row>
      <xdr:rowOff>5844</xdr:rowOff>
    </xdr:to>
    <xdr:sp macro="" textlink="">
      <xdr:nvSpPr>
        <xdr:cNvPr id="6145" name="Text Box 1"/>
        <xdr:cNvSpPr txBox="1">
          <a:spLocks noChangeArrowheads="1"/>
        </xdr:cNvSpPr>
      </xdr:nvSpPr>
      <xdr:spPr bwMode="auto">
        <a:xfrm>
          <a:off x="8511540" y="3966210"/>
          <a:ext cx="2533650" cy="1236474"/>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Multiplying the variable, yrsed, by 12 results in means and standard deviations 12 times larger. But the T-statistic is unchanged, because it is unit-free. Mean and Standard error are both increased by a factor of 12, and they cancel.</a:t>
          </a:r>
        </a:p>
      </xdr:txBody>
    </xdr:sp>
    <xdr:clientData/>
  </xdr:twoCellAnchor>
  <xdr:twoCellAnchor>
    <xdr:from>
      <xdr:col>8</xdr:col>
      <xdr:colOff>476250</xdr:colOff>
      <xdr:row>36</xdr:row>
      <xdr:rowOff>76200</xdr:rowOff>
    </xdr:from>
    <xdr:to>
      <xdr:col>15</xdr:col>
      <xdr:colOff>219075</xdr:colOff>
      <xdr:row>44</xdr:row>
      <xdr:rowOff>104775</xdr:rowOff>
    </xdr:to>
    <xdr:sp macro="" textlink="">
      <xdr:nvSpPr>
        <xdr:cNvPr id="6146" name="Text Box 2"/>
        <xdr:cNvSpPr txBox="1">
          <a:spLocks noChangeArrowheads="1"/>
        </xdr:cNvSpPr>
      </xdr:nvSpPr>
      <xdr:spPr bwMode="auto">
        <a:xfrm>
          <a:off x="5438775" y="5905500"/>
          <a:ext cx="4010025" cy="132397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lnSpc>
              <a:spcPts val="1100"/>
            </a:lnSpc>
            <a:defRPr sz="1000"/>
          </a:pPr>
          <a:r>
            <a:rPr lang="en-US" sz="1000" b="0" i="0" u="none" strike="noStrike" baseline="0">
              <a:solidFill>
                <a:srgbClr val="000000"/>
              </a:solidFill>
              <a:latin typeface="Arial"/>
              <a:cs typeface="Arial"/>
            </a:rPr>
            <a:t>Note that the mean and the standard deviation are different here, but the n is the same. Aweights and iweights rescale the weights so that they average one, which keeps the n unchanged. Stata t-test function does not allow weights. The regression function and the table function allow all kinds of weights. Because the means have changed, the T-statistic has also changed, but it is still highly significant. The results on the right, 3E, is what you get when you regress sex on yrsed, with aweight</a:t>
          </a:r>
        </a:p>
      </xdr:txBody>
    </xdr:sp>
    <xdr:clientData/>
  </xdr:twoCellAnchor>
  <xdr:twoCellAnchor>
    <xdr:from>
      <xdr:col>8</xdr:col>
      <xdr:colOff>123825</xdr:colOff>
      <xdr:row>54</xdr:row>
      <xdr:rowOff>9525</xdr:rowOff>
    </xdr:from>
    <xdr:to>
      <xdr:col>12</xdr:col>
      <xdr:colOff>361950</xdr:colOff>
      <xdr:row>62</xdr:row>
      <xdr:rowOff>104775</xdr:rowOff>
    </xdr:to>
    <xdr:sp macro="" textlink="">
      <xdr:nvSpPr>
        <xdr:cNvPr id="6147" name="Text Box 3"/>
        <xdr:cNvSpPr txBox="1">
          <a:spLocks noChangeArrowheads="1"/>
        </xdr:cNvSpPr>
      </xdr:nvSpPr>
      <xdr:spPr bwMode="auto">
        <a:xfrm>
          <a:off x="5086350" y="8105775"/>
          <a:ext cx="2676525" cy="139065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With wildly increased n here, the standard errors of the mean are dramatically decreased, and the T-statistic is blown up dramatically, and unrealistically. This is WRONG, because we don't have 18.6 million young men in our sample, we have 9 thousand.</a:t>
          </a:r>
        </a:p>
      </xdr:txBody>
    </xdr:sp>
    <xdr:clientData/>
  </xdr:twoCellAnchor>
  <xdr:twoCellAnchor>
    <xdr:from>
      <xdr:col>0</xdr:col>
      <xdr:colOff>295275</xdr:colOff>
      <xdr:row>89</xdr:row>
      <xdr:rowOff>133350</xdr:rowOff>
    </xdr:from>
    <xdr:to>
      <xdr:col>10</xdr:col>
      <xdr:colOff>342900</xdr:colOff>
      <xdr:row>135</xdr:row>
      <xdr:rowOff>118136</xdr:rowOff>
    </xdr:to>
    <xdr:sp macro="" textlink="">
      <xdr:nvSpPr>
        <xdr:cNvPr id="6148" name="Text Box 4"/>
        <xdr:cNvSpPr txBox="1">
          <a:spLocks noChangeArrowheads="1"/>
        </xdr:cNvSpPr>
      </xdr:nvSpPr>
      <xdr:spPr bwMode="auto">
        <a:xfrm>
          <a:off x="295275" y="13896975"/>
          <a:ext cx="6229350" cy="743902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Courier New"/>
              <a:cs typeface="Courier New"/>
            </a:rPr>
            <a:t>*For example 1, the first the table then the ttest, then the regression</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1" i="0" u="none" strike="noStrike" baseline="0">
              <a:solidFill>
                <a:srgbClr val="000000"/>
              </a:solidFill>
              <a:latin typeface="Courier New"/>
              <a:cs typeface="Courier New"/>
            </a:rPr>
            <a:t>table sex if age&gt;24 &amp; age&lt;35, contents (mean yrsed sd yrsed freq)</a:t>
          </a:r>
          <a:endParaRPr lang="en-US" sz="900" b="0" i="0" u="none" strike="noStrike" baseline="0">
            <a:solidFill>
              <a:srgbClr val="000000"/>
            </a:solidFill>
            <a:latin typeface="Courier New"/>
            <a:cs typeface="Courier New"/>
          </a:endParaRP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Sex | mean(yrsed)    sd(yrsed)        Freq.</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Male |    13.31212     2.967666        9,027</a:t>
          </a:r>
        </a:p>
        <a:p>
          <a:pPr algn="l" rtl="0">
            <a:defRPr sz="1000"/>
          </a:pPr>
          <a:r>
            <a:rPr lang="en-US" sz="900" b="0" i="0" u="none" strike="noStrike" baseline="0">
              <a:solidFill>
                <a:srgbClr val="000000"/>
              </a:solidFill>
              <a:latin typeface="Courier New"/>
              <a:cs typeface="Courier New"/>
            </a:rPr>
            <a:t>   Female |    13.55657     2.854472        9,511</a:t>
          </a:r>
        </a:p>
        <a:p>
          <a:pPr algn="l" rtl="0">
            <a:defRPr sz="1000"/>
          </a:pPr>
          <a:r>
            <a:rPr lang="en-US" sz="900" b="0" i="0" u="none" strike="noStrike" baseline="0">
              <a:solidFill>
                <a:srgbClr val="000000"/>
              </a:solidFill>
              <a:latin typeface="Courier New"/>
              <a:cs typeface="Courier New"/>
            </a:rPr>
            <a:t>-------------------------------------------------</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1" i="0" u="none" strike="noStrike" baseline="0">
              <a:solidFill>
                <a:srgbClr val="000000"/>
              </a:solidFill>
              <a:latin typeface="Courier New"/>
              <a:cs typeface="Courier New"/>
            </a:rPr>
            <a:t> ttest yrsed if age&gt;24 &amp; age&lt;35, by(sex)</a:t>
          </a:r>
          <a:endParaRPr lang="en-US" sz="900" b="0" i="0" u="none" strike="noStrike" baseline="0">
            <a:solidFill>
              <a:srgbClr val="000000"/>
            </a:solidFill>
            <a:latin typeface="Courier New"/>
            <a:cs typeface="Courier New"/>
          </a:endParaRP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Two-sample t test with equal variances</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Group |     Obs        Mean    Std. Err.   Std. Dev.   [95% Conf. Interval]</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Male |    9027    13.31212    .0312351    2.967666    13.25089    13.37335</a:t>
          </a:r>
        </a:p>
        <a:p>
          <a:pPr algn="l" rtl="0">
            <a:defRPr sz="1000"/>
          </a:pPr>
          <a:r>
            <a:rPr lang="en-US" sz="900" b="0" i="0" u="none" strike="noStrike" baseline="0">
              <a:solidFill>
                <a:srgbClr val="000000"/>
              </a:solidFill>
              <a:latin typeface="Courier New"/>
              <a:cs typeface="Courier New"/>
            </a:rPr>
            <a:t>  Female |    9511    13.55657    .0292693    2.854472    13.49919    13.61394</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combined |   18538    13.43753    .0213921    2.912627     13.3956    13.47946</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diff |           -.2444469    .0427623               -.3282649   -.1606289</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diff = mean(Male) - mean(Female)                              t =  -5.7164</a:t>
          </a:r>
        </a:p>
        <a:p>
          <a:pPr algn="l" rtl="0">
            <a:defRPr sz="1000"/>
          </a:pPr>
          <a:r>
            <a:rPr lang="en-US" sz="900" b="0" i="0" u="none" strike="noStrike" baseline="0">
              <a:solidFill>
                <a:srgbClr val="000000"/>
              </a:solidFill>
              <a:latin typeface="Courier New"/>
              <a:cs typeface="Courier New"/>
            </a:rPr>
            <a:t>Ho: diff = 0                                     degrees of freedom =    18536</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Ha: diff &lt; 0                 Ha: diff != 0                 Ha: diff &gt; 0</a:t>
          </a:r>
        </a:p>
        <a:p>
          <a:pPr algn="l" rtl="0">
            <a:defRPr sz="1000"/>
          </a:pPr>
          <a:r>
            <a:rPr lang="en-US" sz="900" b="0" i="0" u="none" strike="noStrike" baseline="0">
              <a:solidFill>
                <a:srgbClr val="000000"/>
              </a:solidFill>
              <a:latin typeface="Courier New"/>
              <a:cs typeface="Courier New"/>
            </a:rPr>
            <a:t> Pr(T &lt; t) = 0.0000         Pr(|T| &gt; |t|) = 0.0000          Pr(T &gt; t) = 1.0000</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1" i="0" u="none" strike="noStrike" baseline="0">
              <a:solidFill>
                <a:srgbClr val="000000"/>
              </a:solidFill>
              <a:latin typeface="Courier New"/>
              <a:cs typeface="Courier New"/>
            </a:rPr>
            <a:t>* having created a dummy variable for female first:</a:t>
          </a:r>
        </a:p>
        <a:p>
          <a:pPr algn="l" rtl="0">
            <a:defRPr sz="1000"/>
          </a:pPr>
          <a:endParaRPr lang="en-US" sz="900" b="1" i="0" u="none" strike="noStrike" baseline="0">
            <a:solidFill>
              <a:srgbClr val="000000"/>
            </a:solidFill>
            <a:latin typeface="Courier New"/>
            <a:cs typeface="Courier New"/>
          </a:endParaRPr>
        </a:p>
        <a:p>
          <a:pPr algn="l" rtl="0">
            <a:defRPr sz="1000"/>
          </a:pPr>
          <a:r>
            <a:rPr lang="en-US" sz="900" b="1" i="0" u="none" strike="noStrike" baseline="0">
              <a:solidFill>
                <a:srgbClr val="000000"/>
              </a:solidFill>
              <a:latin typeface="Courier New"/>
              <a:cs typeface="Courier New"/>
            </a:rPr>
            <a:t> regress yrsed female if age&gt;24 &amp; age&lt;35</a:t>
          </a:r>
          <a:endParaRPr lang="en-US" sz="900" b="0" i="0" u="none" strike="noStrike" baseline="0">
            <a:solidFill>
              <a:srgbClr val="000000"/>
            </a:solidFill>
            <a:latin typeface="Courier New"/>
            <a:cs typeface="Courier New"/>
          </a:endParaRP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Source |       SS       df       MS              Number of obs =   18538</a:t>
          </a:r>
        </a:p>
        <a:p>
          <a:pPr algn="l" rtl="0">
            <a:defRPr sz="1000"/>
          </a:pPr>
          <a:r>
            <a:rPr lang="en-US" sz="900" b="0" i="0" u="none" strike="noStrike" baseline="0">
              <a:solidFill>
                <a:srgbClr val="000000"/>
              </a:solidFill>
              <a:latin typeface="Courier New"/>
              <a:cs typeface="Courier New"/>
            </a:rPr>
            <a:t>-------------+------------------------------           F(  1, 18536) =   32.68</a:t>
          </a:r>
        </a:p>
        <a:p>
          <a:pPr algn="l" rtl="0">
            <a:defRPr sz="1000"/>
          </a:pPr>
          <a:r>
            <a:rPr lang="en-US" sz="900" b="0" i="0" u="none" strike="noStrike" baseline="0">
              <a:solidFill>
                <a:srgbClr val="000000"/>
              </a:solidFill>
              <a:latin typeface="Courier New"/>
              <a:cs typeface="Courier New"/>
            </a:rPr>
            <a:t>       Model |  276.742433     1  276.742433           Prob &gt; F      =  0.0000</a:t>
          </a:r>
        </a:p>
        <a:p>
          <a:pPr algn="l" rtl="0">
            <a:defRPr sz="1000"/>
          </a:pPr>
          <a:r>
            <a:rPr lang="en-US" sz="900" b="0" i="0" u="none" strike="noStrike" baseline="0">
              <a:solidFill>
                <a:srgbClr val="000000"/>
              </a:solidFill>
              <a:latin typeface="Courier New"/>
              <a:cs typeface="Courier New"/>
            </a:rPr>
            <a:t>    Residual |  156979.922 18536  8.46892111           R-squared     =  0.0018</a:t>
          </a:r>
        </a:p>
        <a:p>
          <a:pPr algn="l" rtl="0">
            <a:defRPr sz="1000"/>
          </a:pPr>
          <a:r>
            <a:rPr lang="en-US" sz="900" b="0" i="0" u="none" strike="noStrike" baseline="0">
              <a:solidFill>
                <a:srgbClr val="000000"/>
              </a:solidFill>
              <a:latin typeface="Courier New"/>
              <a:cs typeface="Courier New"/>
            </a:rPr>
            <a:t>-------------+------------------------------           Adj R-squared =  0.0017</a:t>
          </a:r>
        </a:p>
        <a:p>
          <a:pPr algn="l" rtl="0">
            <a:defRPr sz="1000"/>
          </a:pPr>
          <a:r>
            <a:rPr lang="en-US" sz="900" b="0" i="0" u="none" strike="noStrike" baseline="0">
              <a:solidFill>
                <a:srgbClr val="000000"/>
              </a:solidFill>
              <a:latin typeface="Courier New"/>
              <a:cs typeface="Courier New"/>
            </a:rPr>
            <a:t>       Total |  157256.664 18537  8.48339343           Root MSE      =  2.9101</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yrsed |      Coef.   Std. Err.      t    P&gt;|t|     [95% Conf. Interval]</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female |   .2444469   .0427623     5.72   0.000     .1606289    .3282649</a:t>
          </a:r>
        </a:p>
        <a:p>
          <a:pPr algn="l" rtl="0">
            <a:defRPr sz="1000"/>
          </a:pPr>
          <a:r>
            <a:rPr lang="en-US" sz="900" b="0" i="0" u="none" strike="noStrike" baseline="0">
              <a:solidFill>
                <a:srgbClr val="000000"/>
              </a:solidFill>
              <a:latin typeface="Courier New"/>
              <a:cs typeface="Courier New"/>
            </a:rPr>
            <a:t>       _cons |   13.31212   .0306297   434.62   0.000     13.25208    13.37216</a:t>
          </a:r>
        </a:p>
        <a:p>
          <a:pPr algn="l" rtl="0">
            <a:defRPr sz="1000"/>
          </a:pPr>
          <a:r>
            <a:rPr lang="en-US" sz="900" b="0" i="0" u="none" strike="noStrike" baseline="0">
              <a:solidFill>
                <a:srgbClr val="000000"/>
              </a:solidFill>
              <a:latin typeface="Courier New"/>
              <a:cs typeface="Courier New"/>
            </a:rPr>
            <a:t>------------------------------------------------------------------------------</a:t>
          </a:r>
        </a:p>
        <a:p>
          <a:pPr algn="l" rtl="0">
            <a:defRPr sz="1000"/>
          </a:pPr>
          <a:endParaRPr lang="en-US" sz="900" b="0" i="0" u="none" strike="noStrike" baseline="0">
            <a:solidFill>
              <a:srgbClr val="000000"/>
            </a:solidFill>
            <a:latin typeface="Courier New"/>
            <a:cs typeface="Courier New"/>
          </a:endParaRPr>
        </a:p>
      </xdr:txBody>
    </xdr:sp>
    <xdr:clientData/>
  </xdr:twoCellAnchor>
  <xdr:twoCellAnchor>
    <xdr:from>
      <xdr:col>11</xdr:col>
      <xdr:colOff>66675</xdr:colOff>
      <xdr:row>89</xdr:row>
      <xdr:rowOff>142875</xdr:rowOff>
    </xdr:from>
    <xdr:to>
      <xdr:col>20</xdr:col>
      <xdr:colOff>352425</xdr:colOff>
      <xdr:row>141</xdr:row>
      <xdr:rowOff>142875</xdr:rowOff>
    </xdr:to>
    <xdr:sp macro="" textlink="">
      <xdr:nvSpPr>
        <xdr:cNvPr id="6149" name="Text Box 5"/>
        <xdr:cNvSpPr txBox="1">
          <a:spLocks noChangeArrowheads="1"/>
        </xdr:cNvSpPr>
      </xdr:nvSpPr>
      <xdr:spPr bwMode="auto">
        <a:xfrm>
          <a:off x="6858000" y="13906500"/>
          <a:ext cx="5772150" cy="842010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Courier New"/>
              <a:cs typeface="Courier New"/>
            </a:rPr>
            <a:t>Example 2, months of education:</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First create months_ed=years_ed*12</a:t>
          </a:r>
        </a:p>
        <a:p>
          <a:pPr algn="l" rtl="0">
            <a:defRPr sz="1000"/>
          </a:pPr>
          <a:r>
            <a:rPr lang="en-US" sz="900" b="0" i="0" u="none" strike="noStrike" baseline="0">
              <a:solidFill>
                <a:srgbClr val="000000"/>
              </a:solidFill>
              <a:latin typeface="Courier New"/>
              <a:cs typeface="Courier New"/>
            </a:rPr>
            <a:t> </a:t>
          </a:r>
        </a:p>
        <a:p>
          <a:pPr algn="l" rtl="0">
            <a:defRPr sz="1000"/>
          </a:pPr>
          <a:r>
            <a:rPr lang="en-US" sz="900" b="1" i="0" u="none" strike="noStrike" baseline="0">
              <a:solidFill>
                <a:srgbClr val="000000"/>
              </a:solidFill>
              <a:latin typeface="Courier New"/>
              <a:cs typeface="Courier New"/>
            </a:rPr>
            <a:t>table sex if age&gt;24 &amp; age&lt;35, contents (mean months_ed sd months_ed freq)</a:t>
          </a:r>
          <a:endParaRPr lang="en-US" sz="900" b="0" i="0" u="none" strike="noStrike" baseline="0">
            <a:solidFill>
              <a:srgbClr val="000000"/>
            </a:solidFill>
            <a:latin typeface="Courier New"/>
            <a:cs typeface="Courier New"/>
          </a:endParaRP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Sex | mean(months~d)    sd(months~d)           Freq.</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Male |       159.7454        35.61199           9,027</a:t>
          </a:r>
        </a:p>
        <a:p>
          <a:pPr algn="l" rtl="0">
            <a:defRPr sz="1000"/>
          </a:pPr>
          <a:r>
            <a:rPr lang="en-US" sz="900" b="0" i="0" u="none" strike="noStrike" baseline="0">
              <a:solidFill>
                <a:srgbClr val="000000"/>
              </a:solidFill>
              <a:latin typeface="Courier New"/>
              <a:cs typeface="Courier New"/>
            </a:rPr>
            <a:t>   Female |       162.6788        34.25366           9,511</a:t>
          </a:r>
        </a:p>
        <a:p>
          <a:pPr algn="l" rtl="0">
            <a:defRPr sz="1000"/>
          </a:pPr>
          <a:r>
            <a:rPr lang="en-US" sz="900" b="0" i="0" u="none" strike="noStrike" baseline="0">
              <a:solidFill>
                <a:srgbClr val="000000"/>
              </a:solidFill>
              <a:latin typeface="Courier New"/>
              <a:cs typeface="Courier New"/>
            </a:rPr>
            <a:t>----------------------------------------------------------</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a:t>
          </a:r>
          <a:r>
            <a:rPr lang="en-US" sz="900" b="1" i="0" u="none" strike="noStrike" baseline="0">
              <a:solidFill>
                <a:srgbClr val="000000"/>
              </a:solidFill>
              <a:latin typeface="Courier New"/>
              <a:cs typeface="Courier New"/>
            </a:rPr>
            <a:t>ttest months_ed if age&gt;24 &amp; age&lt;35, by(sex)</a:t>
          </a:r>
          <a:endParaRPr lang="en-US" sz="900" b="0" i="0" u="none" strike="noStrike" baseline="0">
            <a:solidFill>
              <a:srgbClr val="000000"/>
            </a:solidFill>
            <a:latin typeface="Courier New"/>
            <a:cs typeface="Courier New"/>
          </a:endParaRP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Two-sample t test with equal variances</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Group |     Obs        Mean    Std. Err.   Std. Dev.   [95% Conf. Interval]</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Male |    9027    159.7454    .3748215    35.61199    159.0107    160.4802</a:t>
          </a:r>
        </a:p>
        <a:p>
          <a:pPr algn="l" rtl="0">
            <a:defRPr sz="1000"/>
          </a:pPr>
          <a:r>
            <a:rPr lang="en-US" sz="900" b="0" i="0" u="none" strike="noStrike" baseline="0">
              <a:solidFill>
                <a:srgbClr val="000000"/>
              </a:solidFill>
              <a:latin typeface="Courier New"/>
              <a:cs typeface="Courier New"/>
            </a:rPr>
            <a:t>  Female |    9511    162.6788    .3512319    34.25366    161.9903    163.3673</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combined |   18538    161.2504    .2567052    34.95152    160.7472    161.7536</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diff |           -2.933363    .5131471               -3.939178   -1.927547</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diff = mean(Male) - mean(Female)                              t =  -5.7164</a:t>
          </a:r>
        </a:p>
        <a:p>
          <a:pPr algn="l" rtl="0">
            <a:defRPr sz="1000"/>
          </a:pPr>
          <a:r>
            <a:rPr lang="en-US" sz="900" b="0" i="0" u="none" strike="noStrike" baseline="0">
              <a:solidFill>
                <a:srgbClr val="000000"/>
              </a:solidFill>
              <a:latin typeface="Courier New"/>
              <a:cs typeface="Courier New"/>
            </a:rPr>
            <a:t>Ho: diff = 0                                     degrees of freedom =    18536</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Ha: diff &lt; 0                 Ha: diff != 0                 Ha: diff &gt; 0</a:t>
          </a:r>
        </a:p>
        <a:p>
          <a:pPr algn="l" rtl="0">
            <a:defRPr sz="1000"/>
          </a:pPr>
          <a:r>
            <a:rPr lang="en-US" sz="900" b="0" i="0" u="none" strike="noStrike" baseline="0">
              <a:solidFill>
                <a:srgbClr val="000000"/>
              </a:solidFill>
              <a:latin typeface="Courier New"/>
              <a:cs typeface="Courier New"/>
            </a:rPr>
            <a:t> Pr(T &lt; t) = 0.0000         Pr(|T| &gt; |t|) = 0.0000          Pr(T &gt; t) = 1.0000</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a:t>
          </a:r>
          <a:r>
            <a:rPr lang="en-US" sz="900" b="1" i="0" u="none" strike="noStrike" baseline="0">
              <a:solidFill>
                <a:srgbClr val="000000"/>
              </a:solidFill>
              <a:latin typeface="Courier New"/>
              <a:cs typeface="Courier New"/>
            </a:rPr>
            <a:t>regress months_ed female if age&gt;24 &amp; age&lt;35</a:t>
          </a:r>
          <a:endParaRPr lang="en-US" sz="900" b="0" i="0" u="none" strike="noStrike" baseline="0">
            <a:solidFill>
              <a:srgbClr val="000000"/>
            </a:solidFill>
            <a:latin typeface="Courier New"/>
            <a:cs typeface="Courier New"/>
          </a:endParaRP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Source |       SS       df       MS              Number of obs =   18538</a:t>
          </a:r>
        </a:p>
        <a:p>
          <a:pPr algn="l" rtl="0">
            <a:defRPr sz="1000"/>
          </a:pPr>
          <a:r>
            <a:rPr lang="en-US" sz="900" b="0" i="0" u="none" strike="noStrike" baseline="0">
              <a:solidFill>
                <a:srgbClr val="000000"/>
              </a:solidFill>
              <a:latin typeface="Courier New"/>
              <a:cs typeface="Courier New"/>
            </a:rPr>
            <a:t>-------------+------------------------------           F(  1, 18536) =   32.68</a:t>
          </a:r>
        </a:p>
        <a:p>
          <a:pPr algn="l" rtl="0">
            <a:defRPr sz="1000"/>
          </a:pPr>
          <a:r>
            <a:rPr lang="en-US" sz="900" b="0" i="0" u="none" strike="noStrike" baseline="0">
              <a:solidFill>
                <a:srgbClr val="000000"/>
              </a:solidFill>
              <a:latin typeface="Courier New"/>
              <a:cs typeface="Courier New"/>
            </a:rPr>
            <a:t>       Model |  39850.9104     1  39850.9104           Prob &gt; F      =  0.0000</a:t>
          </a:r>
        </a:p>
        <a:p>
          <a:pPr algn="l" rtl="0">
            <a:defRPr sz="1000"/>
          </a:pPr>
          <a:r>
            <a:rPr lang="en-US" sz="900" b="0" i="0" u="none" strike="noStrike" baseline="0">
              <a:solidFill>
                <a:srgbClr val="000000"/>
              </a:solidFill>
              <a:latin typeface="Courier New"/>
              <a:cs typeface="Courier New"/>
            </a:rPr>
            <a:t>    Residual |  22605108.7 18536  1219.52464           R-squared     =  0.0018</a:t>
          </a:r>
        </a:p>
        <a:p>
          <a:pPr algn="l" rtl="0">
            <a:defRPr sz="1000"/>
          </a:pPr>
          <a:r>
            <a:rPr lang="en-US" sz="900" b="0" i="0" u="none" strike="noStrike" baseline="0">
              <a:solidFill>
                <a:srgbClr val="000000"/>
              </a:solidFill>
              <a:latin typeface="Courier New"/>
              <a:cs typeface="Courier New"/>
            </a:rPr>
            <a:t>-------------+------------------------------           Adj R-squared =  0.0017</a:t>
          </a:r>
        </a:p>
        <a:p>
          <a:pPr algn="l" rtl="0">
            <a:defRPr sz="1000"/>
          </a:pPr>
          <a:r>
            <a:rPr lang="en-US" sz="900" b="0" i="0" u="none" strike="noStrike" baseline="0">
              <a:solidFill>
                <a:srgbClr val="000000"/>
              </a:solidFill>
              <a:latin typeface="Courier New"/>
              <a:cs typeface="Courier New"/>
            </a:rPr>
            <a:t>       Total |  22644959.6 18537  1221.60865           Root MSE      =  34.922</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months_ed |      Coef.   Std. Err.      t    P&gt;|t|     [95% Conf. Interval]</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female |   2.933363   .5131471     5.72   0.000     1.927547    3.939178</a:t>
          </a:r>
        </a:p>
        <a:p>
          <a:pPr algn="l" rtl="0">
            <a:defRPr sz="1000"/>
          </a:pPr>
          <a:r>
            <a:rPr lang="en-US" sz="900" b="0" i="0" u="none" strike="noStrike" baseline="0">
              <a:solidFill>
                <a:srgbClr val="000000"/>
              </a:solidFill>
              <a:latin typeface="Courier New"/>
              <a:cs typeface="Courier New"/>
            </a:rPr>
            <a:t>       _cons |   159.7454    .367556   434.62   0.000      159.025    160.4659</a:t>
          </a:r>
        </a:p>
        <a:p>
          <a:pPr algn="l" rtl="0">
            <a:defRPr sz="1000"/>
          </a:pPr>
          <a:r>
            <a:rPr lang="en-US" sz="900" b="0" i="0" u="none" strike="noStrike" baseline="0">
              <a:solidFill>
                <a:srgbClr val="000000"/>
              </a:solidFill>
              <a:latin typeface="Courier New"/>
              <a:cs typeface="Courier New"/>
            </a:rPr>
            <a:t>------------------------------------------------------------------------------</a:t>
          </a:r>
          <a:endParaRPr lang="en-US" sz="1000" b="0" i="0" u="none" strike="noStrike" baseline="0">
            <a:solidFill>
              <a:srgbClr val="000000"/>
            </a:solidFill>
            <a:latin typeface="Arial"/>
            <a:cs typeface="Arial"/>
          </a:endParaRPr>
        </a:p>
        <a:p>
          <a:pPr algn="l" rtl="0">
            <a:defRPr sz="1000"/>
          </a:pPr>
          <a:endParaRPr lang="en-US" sz="1000" b="0" i="0" u="none" strike="noStrike" baseline="0">
            <a:solidFill>
              <a:srgbClr val="000000"/>
            </a:solidFill>
            <a:latin typeface="Arial"/>
            <a:cs typeface="Arial"/>
          </a:endParaRPr>
        </a:p>
      </xdr:txBody>
    </xdr:sp>
    <xdr:clientData/>
  </xdr:twoCellAnchor>
  <xdr:twoCellAnchor>
    <xdr:from>
      <xdr:col>0</xdr:col>
      <xdr:colOff>390525</xdr:colOff>
      <xdr:row>126</xdr:row>
      <xdr:rowOff>28575</xdr:rowOff>
    </xdr:from>
    <xdr:to>
      <xdr:col>10</xdr:col>
      <xdr:colOff>304800</xdr:colOff>
      <xdr:row>164</xdr:row>
      <xdr:rowOff>142875</xdr:rowOff>
    </xdr:to>
    <xdr:sp macro="" textlink="">
      <xdr:nvSpPr>
        <xdr:cNvPr id="6150" name="Text Box 6"/>
        <xdr:cNvSpPr txBox="1">
          <a:spLocks noChangeArrowheads="1"/>
        </xdr:cNvSpPr>
      </xdr:nvSpPr>
      <xdr:spPr bwMode="auto">
        <a:xfrm>
          <a:off x="390525" y="19783425"/>
          <a:ext cx="6096000" cy="626745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Courier New"/>
              <a:cs typeface="Courier New"/>
            </a:rPr>
            <a:t>Example 3, with analytic weights</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1" i="0" u="none" strike="noStrike" baseline="0">
              <a:solidFill>
                <a:srgbClr val="000000"/>
              </a:solidFill>
              <a:latin typeface="Courier New"/>
              <a:cs typeface="Courier New"/>
            </a:rPr>
            <a:t>table sex if age&gt;24 &amp; age&lt;35 [aweight= perwt_rounded], contents (mean yrsed sd yrsed freq)</a:t>
          </a:r>
          <a:endParaRPr lang="en-US" sz="900" b="0" i="0" u="none" strike="noStrike" baseline="0">
            <a:solidFill>
              <a:srgbClr val="000000"/>
            </a:solidFill>
            <a:latin typeface="Courier New"/>
            <a:cs typeface="Courier New"/>
          </a:endParaRP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Sex | mean(yrsed)    sd(yrsed)        Freq.</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Male |     13.5574     2.819247        9,027</a:t>
          </a:r>
        </a:p>
        <a:p>
          <a:pPr algn="l" rtl="0">
            <a:defRPr sz="1000"/>
          </a:pPr>
          <a:r>
            <a:rPr lang="en-US" sz="900" b="0" i="0" u="none" strike="noStrike" baseline="0">
              <a:solidFill>
                <a:srgbClr val="000000"/>
              </a:solidFill>
              <a:latin typeface="Courier New"/>
              <a:cs typeface="Courier New"/>
            </a:rPr>
            <a:t>   Female |    13.76295     2.720855        9,511</a:t>
          </a:r>
        </a:p>
        <a:p>
          <a:pPr algn="l" rtl="0">
            <a:defRPr sz="1000"/>
          </a:pPr>
          <a:r>
            <a:rPr lang="en-US" sz="900" b="0" i="0" u="none" strike="noStrike" baseline="0">
              <a:solidFill>
                <a:srgbClr val="000000"/>
              </a:solidFill>
              <a:latin typeface="Courier New"/>
              <a:cs typeface="Courier New"/>
            </a:rPr>
            <a:t>-------------------------------------------------</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a:t>
          </a:r>
          <a:r>
            <a:rPr lang="en-US" sz="900" b="1" i="0" u="none" strike="noStrike" baseline="0">
              <a:solidFill>
                <a:srgbClr val="000000"/>
              </a:solidFill>
              <a:latin typeface="Courier New"/>
              <a:cs typeface="Courier New"/>
            </a:rPr>
            <a:t>regress yrsed female if age&gt;24 &amp; age&lt;35 [aweight= perwt_rounded]</a:t>
          </a: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(sum of wgt is   3.7786e+07)</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Source |       SS       df       MS              Number of obs =   18538</a:t>
          </a:r>
        </a:p>
        <a:p>
          <a:pPr algn="l" rtl="0">
            <a:defRPr sz="1000"/>
          </a:pPr>
          <a:r>
            <a:rPr lang="en-US" sz="900" b="0" i="0" u="none" strike="noStrike" baseline="0">
              <a:solidFill>
                <a:srgbClr val="000000"/>
              </a:solidFill>
              <a:latin typeface="Courier New"/>
              <a:cs typeface="Courier New"/>
            </a:rPr>
            <a:t>-------------+------------------------------           F(  1, 18536) =   25.52</a:t>
          </a:r>
        </a:p>
        <a:p>
          <a:pPr algn="l" rtl="0">
            <a:defRPr sz="1000"/>
          </a:pPr>
          <a:r>
            <a:rPr lang="en-US" sz="900" b="0" i="0" u="none" strike="noStrike" baseline="0">
              <a:solidFill>
                <a:srgbClr val="000000"/>
              </a:solidFill>
              <a:latin typeface="Courier New"/>
              <a:cs typeface="Courier New"/>
            </a:rPr>
            <a:t>       Model |  195.741395     1  195.741395           Prob &gt; F      =  0.0000</a:t>
          </a:r>
        </a:p>
        <a:p>
          <a:pPr algn="l" rtl="0">
            <a:defRPr sz="1000"/>
          </a:pPr>
          <a:r>
            <a:rPr lang="en-US" sz="900" b="0" i="0" u="none" strike="noStrike" baseline="0">
              <a:solidFill>
                <a:srgbClr val="000000"/>
              </a:solidFill>
              <a:latin typeface="Courier New"/>
              <a:cs typeface="Courier New"/>
            </a:rPr>
            <a:t>    Residual |  142186.809 18536  7.67084641           R-squared     =  0.0014</a:t>
          </a:r>
        </a:p>
        <a:p>
          <a:pPr algn="l" rtl="0">
            <a:defRPr sz="1000"/>
          </a:pPr>
          <a:r>
            <a:rPr lang="en-US" sz="900" b="0" i="0" u="none" strike="noStrike" baseline="0">
              <a:solidFill>
                <a:srgbClr val="000000"/>
              </a:solidFill>
              <a:latin typeface="Courier New"/>
              <a:cs typeface="Courier New"/>
            </a:rPr>
            <a:t>-------------+------------------------------           Adj R-squared =  0.0013</a:t>
          </a:r>
        </a:p>
        <a:p>
          <a:pPr algn="l" rtl="0">
            <a:defRPr sz="1000"/>
          </a:pPr>
          <a:r>
            <a:rPr lang="en-US" sz="900" b="0" i="0" u="none" strike="noStrike" baseline="0">
              <a:solidFill>
                <a:srgbClr val="000000"/>
              </a:solidFill>
              <a:latin typeface="Courier New"/>
              <a:cs typeface="Courier New"/>
            </a:rPr>
            <a:t>       Total |  142382.551 18537   7.6809921           Root MSE      =  2.7696</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yrsed |      Coef.   Std. Err.      t    P&gt;|t|     [95% Conf. Interval]</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female |   .2055446   .0406899     5.05   0.000     .1257887    .2853005</a:t>
          </a:r>
        </a:p>
        <a:p>
          <a:pPr algn="l" rtl="0">
            <a:defRPr sz="1000"/>
          </a:pPr>
          <a:r>
            <a:rPr lang="en-US" sz="900" b="0" i="0" u="none" strike="noStrike" baseline="0">
              <a:solidFill>
                <a:srgbClr val="000000"/>
              </a:solidFill>
              <a:latin typeface="Courier New"/>
              <a:cs typeface="Courier New"/>
            </a:rPr>
            <a:t>       _cons |    13.5574   .0290221   467.14   0.000     13.50051    13.61429</a:t>
          </a:r>
        </a:p>
        <a:p>
          <a:pPr algn="l" rtl="0">
            <a:defRPr sz="1000"/>
          </a:pPr>
          <a:r>
            <a:rPr lang="en-US" sz="900" b="0" i="0" u="none" strike="noStrike" baseline="0">
              <a:solidFill>
                <a:srgbClr val="000000"/>
              </a:solidFill>
              <a:latin typeface="Courier New"/>
              <a:cs typeface="Courier New"/>
            </a:rPr>
            <a:t>------------------------------------------------------------------------------</a:t>
          </a:r>
        </a:p>
        <a:p>
          <a:pPr algn="l" rtl="0">
            <a:defRPr sz="1000"/>
          </a:pPr>
          <a:endParaRPr lang="en-US" sz="900" b="0" i="0" u="none" strike="noStrike" baseline="0">
            <a:solidFill>
              <a:srgbClr val="000000"/>
            </a:solidFill>
            <a:latin typeface="Courier New"/>
            <a:cs typeface="Courier New"/>
          </a:endParaRPr>
        </a:p>
      </xdr:txBody>
    </xdr:sp>
    <xdr:clientData/>
  </xdr:twoCellAnchor>
  <xdr:twoCellAnchor>
    <xdr:from>
      <xdr:col>11</xdr:col>
      <xdr:colOff>257175</xdr:colOff>
      <xdr:row>125</xdr:row>
      <xdr:rowOff>146685</xdr:rowOff>
    </xdr:from>
    <xdr:to>
      <xdr:col>20</xdr:col>
      <xdr:colOff>361950</xdr:colOff>
      <xdr:row>168</xdr:row>
      <xdr:rowOff>133372</xdr:rowOff>
    </xdr:to>
    <xdr:sp macro="" textlink="">
      <xdr:nvSpPr>
        <xdr:cNvPr id="6151" name="Text Box 7"/>
        <xdr:cNvSpPr txBox="1">
          <a:spLocks noChangeArrowheads="1"/>
        </xdr:cNvSpPr>
      </xdr:nvSpPr>
      <xdr:spPr bwMode="auto">
        <a:xfrm>
          <a:off x="7048500" y="19745325"/>
          <a:ext cx="5591175" cy="694372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Courier New"/>
              <a:cs typeface="Courier New"/>
            </a:rPr>
            <a:t>Example 4, the crazy one with fweights</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a:t>
          </a:r>
          <a:r>
            <a:rPr lang="en-US" sz="900" b="1" i="0" u="none" strike="noStrike" baseline="0">
              <a:solidFill>
                <a:srgbClr val="000000"/>
              </a:solidFill>
              <a:latin typeface="Courier New"/>
              <a:cs typeface="Courier New"/>
            </a:rPr>
            <a:t>table sex if age&gt;24 &amp; age&lt;35 [fweight= perwt_rounded], contents (mean yrsed sd yrsed freq)</a:t>
          </a:r>
          <a:endParaRPr lang="en-US" sz="900" b="0" i="0" u="none" strike="noStrike" baseline="0">
            <a:solidFill>
              <a:srgbClr val="000000"/>
            </a:solidFill>
            <a:latin typeface="Courier New"/>
            <a:cs typeface="Courier New"/>
          </a:endParaRP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Sex | mean(yrsed)    sd(yrsed)        Freq.</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Male |     13.5574     2.819091     1.86e+07</a:t>
          </a:r>
        </a:p>
        <a:p>
          <a:pPr algn="l" rtl="0">
            <a:defRPr sz="1000"/>
          </a:pPr>
          <a:r>
            <a:rPr lang="en-US" sz="900" b="0" i="0" u="none" strike="noStrike" baseline="0">
              <a:solidFill>
                <a:srgbClr val="000000"/>
              </a:solidFill>
              <a:latin typeface="Courier New"/>
              <a:cs typeface="Courier New"/>
            </a:rPr>
            <a:t>   Female |    13.76295     2.720712     1.92e+07</a:t>
          </a:r>
        </a:p>
        <a:p>
          <a:pPr algn="l" rtl="0">
            <a:defRPr sz="1000"/>
          </a:pPr>
          <a:r>
            <a:rPr lang="en-US" sz="900" b="0" i="0" u="none" strike="noStrike" baseline="0">
              <a:solidFill>
                <a:srgbClr val="000000"/>
              </a:solidFill>
              <a:latin typeface="Courier New"/>
              <a:cs typeface="Courier New"/>
            </a:rPr>
            <a:t>-------------------------------------------------</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a:t>
          </a:r>
          <a:r>
            <a:rPr lang="en-US" sz="900" b="1" i="0" u="none" strike="noStrike" baseline="0">
              <a:solidFill>
                <a:srgbClr val="000000"/>
              </a:solidFill>
              <a:latin typeface="Courier New"/>
              <a:cs typeface="Courier New"/>
            </a:rPr>
            <a:t>regress yrsed female if age&gt;24 &amp; age&lt;35 [fweight= perwt_rounded]</a:t>
          </a:r>
          <a:endParaRPr lang="en-US" sz="900" b="0" i="0" u="none" strike="noStrike" baseline="0">
            <a:solidFill>
              <a:srgbClr val="000000"/>
            </a:solidFill>
            <a:latin typeface="Courier New"/>
            <a:cs typeface="Courier New"/>
          </a:endParaRP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Source |       SS       df       MS              Number of obs =37785945</a:t>
          </a:r>
        </a:p>
        <a:p>
          <a:pPr algn="l" rtl="0">
            <a:defRPr sz="1000"/>
          </a:pPr>
          <a:r>
            <a:rPr lang="en-US" sz="900" b="0" i="0" u="none" strike="noStrike" baseline="0">
              <a:solidFill>
                <a:srgbClr val="000000"/>
              </a:solidFill>
              <a:latin typeface="Courier New"/>
              <a:cs typeface="Courier New"/>
            </a:rPr>
            <a:t>-------------+------------------------------           F(  1,37785943) =52018.00</a:t>
          </a:r>
        </a:p>
        <a:p>
          <a:pPr algn="l" rtl="0">
            <a:defRPr sz="1000"/>
          </a:pPr>
          <a:r>
            <a:rPr lang="en-US" sz="900" b="0" i="0" u="none" strike="noStrike" baseline="0">
              <a:solidFill>
                <a:srgbClr val="000000"/>
              </a:solidFill>
              <a:latin typeface="Courier New"/>
              <a:cs typeface="Courier New"/>
            </a:rPr>
            <a:t>       Model |  398979.047     1  398979.047           Prob &gt; F      =  0.0000</a:t>
          </a:r>
        </a:p>
        <a:p>
          <a:pPr algn="l" rtl="0">
            <a:defRPr sz="1000"/>
          </a:pPr>
          <a:r>
            <a:rPr lang="en-US" sz="900" b="0" i="0" u="none" strike="noStrike" baseline="0">
              <a:solidFill>
                <a:srgbClr val="000000"/>
              </a:solidFill>
              <a:latin typeface="Courier New"/>
              <a:cs typeface="Courier New"/>
            </a:rPr>
            <a:t>    Residual |   28981891037785943  7.67001924           R-squared     =  0.0014</a:t>
          </a:r>
        </a:p>
        <a:p>
          <a:pPr algn="l" rtl="0">
            <a:defRPr sz="1000"/>
          </a:pPr>
          <a:r>
            <a:rPr lang="en-US" sz="900" b="0" i="0" u="none" strike="noStrike" baseline="0">
              <a:solidFill>
                <a:srgbClr val="000000"/>
              </a:solidFill>
              <a:latin typeface="Courier New"/>
              <a:cs typeface="Courier New"/>
            </a:rPr>
            <a:t>-------------+------------------------------           Adj R-squared =  0.0014</a:t>
          </a:r>
        </a:p>
        <a:p>
          <a:pPr algn="l" rtl="0">
            <a:defRPr sz="1000"/>
          </a:pPr>
          <a:r>
            <a:rPr lang="en-US" sz="900" b="0" i="0" u="none" strike="noStrike" baseline="0">
              <a:solidFill>
                <a:srgbClr val="000000"/>
              </a:solidFill>
              <a:latin typeface="Courier New"/>
              <a:cs typeface="Courier New"/>
            </a:rPr>
            <a:t>       Total |   29021788937785944  7.68057796           Root MSE      =  2.7695</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yrsed |      Coef.   Std. Err.      t    P&gt;|t|     [95% Conf. Interval]</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female |   .2055446   .0009012   228.07   0.000     .2037782    .2073109</a:t>
          </a:r>
        </a:p>
        <a:p>
          <a:pPr algn="l" rtl="0">
            <a:defRPr sz="1000"/>
          </a:pPr>
          <a:r>
            <a:rPr lang="en-US" sz="900" b="0" i="0" u="none" strike="noStrike" baseline="0">
              <a:solidFill>
                <a:srgbClr val="000000"/>
              </a:solidFill>
              <a:latin typeface="Courier New"/>
              <a:cs typeface="Courier New"/>
            </a:rPr>
            <a:t>       _cons |    13.5574   .0006428        .   0.000     13.55614    13.55866</a:t>
          </a:r>
        </a:p>
        <a:p>
          <a:pPr algn="l" rtl="0">
            <a:defRPr sz="1000"/>
          </a:pPr>
          <a:r>
            <a:rPr lang="en-US" sz="900" b="0" i="0" u="none" strike="noStrike" baseline="0">
              <a:solidFill>
                <a:srgbClr val="000000"/>
              </a:solidFill>
              <a:latin typeface="Courier New"/>
              <a:cs typeface="Courier New"/>
            </a:rPr>
            <a:t>------------------------------------------------------------------------------</a:t>
          </a:r>
        </a:p>
        <a:p>
          <a:pPr algn="l" rtl="0">
            <a:defRPr sz="1000"/>
          </a:pPr>
          <a:endParaRPr lang="en-US" sz="900" b="0" i="0" u="none" strike="noStrike" baseline="0">
            <a:solidFill>
              <a:srgbClr val="000000"/>
            </a:solidFill>
            <a:latin typeface="Courier New"/>
            <a:cs typeface="Courier New"/>
          </a:endParaRPr>
        </a:p>
        <a:p>
          <a:pPr algn="l" rtl="0">
            <a:defRPr sz="1000"/>
          </a:pPr>
          <a:endParaRPr lang="en-US" sz="900" b="0" i="0" u="none" strike="noStrike" baseline="0">
            <a:solidFill>
              <a:srgbClr val="000000"/>
            </a:solidFill>
            <a:latin typeface="Courier New"/>
            <a:cs typeface="Courier New"/>
          </a:endParaRPr>
        </a:p>
      </xdr:txBody>
    </xdr:sp>
    <xdr:clientData/>
  </xdr:twoCellAnchor>
  <xdr:twoCellAnchor>
    <xdr:from>
      <xdr:col>8</xdr:col>
      <xdr:colOff>485775</xdr:colOff>
      <xdr:row>65</xdr:row>
      <xdr:rowOff>0</xdr:rowOff>
    </xdr:from>
    <xdr:to>
      <xdr:col>16</xdr:col>
      <xdr:colOff>76200</xdr:colOff>
      <xdr:row>71</xdr:row>
      <xdr:rowOff>118209</xdr:rowOff>
    </xdr:to>
    <xdr:sp macro="" textlink="">
      <xdr:nvSpPr>
        <xdr:cNvPr id="6152" name="Text Box 8"/>
        <xdr:cNvSpPr txBox="1">
          <a:spLocks noChangeArrowheads="1"/>
        </xdr:cNvSpPr>
      </xdr:nvSpPr>
      <xdr:spPr bwMode="auto">
        <a:xfrm>
          <a:off x="5772150" y="10525125"/>
          <a:ext cx="4467225" cy="109537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Note that every random subset will be a little different, because they are random! With dataset reduced in this way, the comparison is no longer significant. Reducing sample size by a factor of 20 (and by the way a survey with 950 people in it is still a big survey) makes the comparison between young women and young men's education no longer statistically significant. </a:t>
          </a:r>
        </a:p>
      </xdr:txBody>
    </xdr:sp>
    <xdr:clientData/>
  </xdr:twoCellAnchor>
  <xdr:twoCellAnchor>
    <xdr:from>
      <xdr:col>0</xdr:col>
      <xdr:colOff>476250</xdr:colOff>
      <xdr:row>166</xdr:row>
      <xdr:rowOff>66675</xdr:rowOff>
    </xdr:from>
    <xdr:to>
      <xdr:col>10</xdr:col>
      <xdr:colOff>247650</xdr:colOff>
      <xdr:row>212</xdr:row>
      <xdr:rowOff>19050</xdr:rowOff>
    </xdr:to>
    <xdr:sp macro="" textlink="">
      <xdr:nvSpPr>
        <xdr:cNvPr id="6153" name="Text Box 9"/>
        <xdr:cNvSpPr txBox="1">
          <a:spLocks noChangeArrowheads="1"/>
        </xdr:cNvSpPr>
      </xdr:nvSpPr>
      <xdr:spPr bwMode="auto">
        <a:xfrm>
          <a:off x="476250" y="26298525"/>
          <a:ext cx="5953125" cy="740092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Courier New"/>
              <a:cs typeface="Courier New"/>
            </a:rPr>
            <a:t>5. Version 5 with the random subset.</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gen random=runiform()</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summarize random</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Variable |       Obs        Mean    Std. Dev.       Min        Max</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random |    133710    .5010981    .2889151   3.11e-06   .9999956</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*uniform values between 0 and 1.</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table sex if age&gt;24 &amp; age&lt;35 &amp; random&lt;.05, contents (mean yrsed sd yrsed freq)</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Sex | mean(yrsed)    sd(yrsed)        Freq.</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Male |    13.43828     3.057599          478</a:t>
          </a:r>
        </a:p>
        <a:p>
          <a:pPr algn="l" rtl="0">
            <a:defRPr sz="1000"/>
          </a:pPr>
          <a:r>
            <a:rPr lang="en-US" sz="900" b="0" i="0" u="none" strike="noStrike" baseline="0">
              <a:solidFill>
                <a:srgbClr val="000000"/>
              </a:solidFill>
              <a:latin typeface="Courier New"/>
              <a:cs typeface="Courier New"/>
            </a:rPr>
            <a:t>   Female |    13.69485     2.578254          485</a:t>
          </a:r>
        </a:p>
        <a:p>
          <a:pPr algn="l" rtl="0">
            <a:defRPr sz="1000"/>
          </a:pPr>
          <a:r>
            <a:rPr lang="en-US" sz="900" b="0" i="0" u="none" strike="noStrike" baseline="0">
              <a:solidFill>
                <a:srgbClr val="000000"/>
              </a:solidFill>
              <a:latin typeface="Courier New"/>
              <a:cs typeface="Courier New"/>
            </a:rPr>
            <a:t>-------------------------------------------------</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ttest yrsed if age&gt;24 &amp; age&lt;35 &amp; random&lt;.05, by(sex)</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Two-sample t test with equal variances</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Group |     Obs        Mean    Std. Err.   Std. Dev.   [95% Conf. Interval]</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Male |     478    13.43828    .1398513    3.057598    13.16348    13.71309</a:t>
          </a:r>
        </a:p>
        <a:p>
          <a:pPr algn="l" rtl="0">
            <a:defRPr sz="1000"/>
          </a:pPr>
          <a:r>
            <a:rPr lang="en-US" sz="900" b="0" i="0" u="none" strike="noStrike" baseline="0">
              <a:solidFill>
                <a:srgbClr val="000000"/>
              </a:solidFill>
              <a:latin typeface="Courier New"/>
              <a:cs typeface="Courier New"/>
            </a:rPr>
            <a:t>  Female |     485    13.69485    .1170725    2.578253    13.46481    13.92488</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combined |     963     13.5675    .0911247    2.827805    13.38867    13.74632</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diff |           -.2565608    .1821612               -.6140404    .1009187</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diff = mean(Male) - mean(Female)                              t =  -1.4084</a:t>
          </a:r>
        </a:p>
        <a:p>
          <a:pPr algn="l" rtl="0">
            <a:defRPr sz="1000"/>
          </a:pPr>
          <a:r>
            <a:rPr lang="en-US" sz="900" b="0" i="0" u="none" strike="noStrike" baseline="0">
              <a:solidFill>
                <a:srgbClr val="000000"/>
              </a:solidFill>
              <a:latin typeface="Courier New"/>
              <a:cs typeface="Courier New"/>
            </a:rPr>
            <a:t>Ho: diff = 0                                     degrees of freedom =      961</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Ha: diff &lt; 0                 Ha: diff != 0                 Ha: diff &gt; 0</a:t>
          </a:r>
        </a:p>
        <a:p>
          <a:pPr algn="l" rtl="0">
            <a:defRPr sz="1000"/>
          </a:pPr>
          <a:r>
            <a:rPr lang="en-US" sz="900" b="0" i="0" u="none" strike="noStrike" baseline="0">
              <a:solidFill>
                <a:srgbClr val="000000"/>
              </a:solidFill>
              <a:latin typeface="Courier New"/>
              <a:cs typeface="Courier New"/>
            </a:rPr>
            <a:t> Pr(T &lt; t) = 0.0797         Pr(|T| &gt; |t|) = 0.1593          Pr(T &gt; t) = 0.9203</a:t>
          </a:r>
        </a:p>
        <a:p>
          <a:pPr algn="l" rtl="0">
            <a:defRPr sz="1000"/>
          </a:pPr>
          <a:endParaRPr lang="en-US" sz="900" b="0" i="0" u="none" strike="noStrike" baseline="0">
            <a:solidFill>
              <a:srgbClr val="000000"/>
            </a:solidFill>
            <a:latin typeface="Courier New"/>
            <a:cs typeface="Courier New"/>
          </a:endParaRPr>
        </a:p>
        <a:p>
          <a:pPr algn="l" rtl="0">
            <a:defRPr sz="1000"/>
          </a:pPr>
          <a:endParaRPr lang="en-US" sz="900" b="0" i="0" u="none" strike="noStrike" baseline="0">
            <a:solidFill>
              <a:srgbClr val="000000"/>
            </a:solidFill>
            <a:latin typeface="Courier New"/>
            <a:cs typeface="Courier New"/>
          </a:endParaRPr>
        </a:p>
      </xdr:txBody>
    </xdr:sp>
    <xdr:clientData/>
  </xdr:twoCellAnchor>
  <xdr:twoCellAnchor>
    <xdr:from>
      <xdr:col>8</xdr:col>
      <xdr:colOff>228600</xdr:colOff>
      <xdr:row>76</xdr:row>
      <xdr:rowOff>104775</xdr:rowOff>
    </xdr:from>
    <xdr:to>
      <xdr:col>12</xdr:col>
      <xdr:colOff>295275</xdr:colOff>
      <xdr:row>87</xdr:row>
      <xdr:rowOff>0</xdr:rowOff>
    </xdr:to>
    <xdr:sp macro="" textlink="">
      <xdr:nvSpPr>
        <xdr:cNvPr id="6154" name="Text Box 10"/>
        <xdr:cNvSpPr txBox="1">
          <a:spLocks noChangeArrowheads="1"/>
        </xdr:cNvSpPr>
      </xdr:nvSpPr>
      <xdr:spPr bwMode="auto">
        <a:xfrm>
          <a:off x="10677525" y="1885950"/>
          <a:ext cx="2505075" cy="167640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If we take n and divide by 4, leaving the other values unchanged, we get a ttest exactly half as large (because standard error is divided by square root of n). When we do random reductions, as is case 5 above, we don't get exactly a factor of square root n change in the T-statistic, because random selection is, well, random.</a:t>
          </a:r>
        </a:p>
        <a:p>
          <a:pPr algn="l" rtl="0">
            <a:defRPr sz="1000"/>
          </a:pPr>
          <a:endParaRPr lang="en-US" sz="1000" b="0" i="0" u="none" strike="noStrike" baseline="0">
            <a:solidFill>
              <a:srgbClr val="000000"/>
            </a:solidFill>
            <a:latin typeface="Arial"/>
            <a:cs typeface="Arial"/>
          </a:endParaRPr>
        </a:p>
      </xdr:txBody>
    </xdr:sp>
    <xdr:clientData/>
  </xdr:twoCellAnchor>
  <xdr:twoCellAnchor>
    <xdr:from>
      <xdr:col>2</xdr:col>
      <xdr:colOff>485775</xdr:colOff>
      <xdr:row>0</xdr:row>
      <xdr:rowOff>66674</xdr:rowOff>
    </xdr:from>
    <xdr:to>
      <xdr:col>13</xdr:col>
      <xdr:colOff>209550</xdr:colOff>
      <xdr:row>7</xdr:row>
      <xdr:rowOff>58616</xdr:rowOff>
    </xdr:to>
    <xdr:sp macro="" textlink="">
      <xdr:nvSpPr>
        <xdr:cNvPr id="6155" name="Text Box 11"/>
        <xdr:cNvSpPr txBox="1">
          <a:spLocks noChangeArrowheads="1"/>
        </xdr:cNvSpPr>
      </xdr:nvSpPr>
      <xdr:spPr bwMode="auto">
        <a:xfrm>
          <a:off x="1704975" y="66674"/>
          <a:ext cx="7121037" cy="1181834"/>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Note that in the case of men's and women's education example 1, the variance and standard deviations are so similar that the equal variance t-test and the unequal variance t-test would yield almost the same result (5.7106 for the unequal t-test, 5.7164 for the equal variance t-test).</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Note: the probability function calculation (for example, in square H19) will work correctly if the t-statistic is positive, that is if the second category has larger mean than the first. If you put them in the other order, and the t-stat comes out negative, put a minus sign in the probability function for the first item, the statistic itself.</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8</xdr:col>
      <xdr:colOff>38100</xdr:colOff>
      <xdr:row>19</xdr:row>
      <xdr:rowOff>38100</xdr:rowOff>
    </xdr:from>
    <xdr:to>
      <xdr:col>19</xdr:col>
      <xdr:colOff>38100</xdr:colOff>
      <xdr:row>53</xdr:row>
      <xdr:rowOff>123825</xdr:rowOff>
    </xdr:to>
    <xdr:graphicFrame macro="">
      <xdr:nvGraphicFramePr>
        <xdr:cNvPr id="2962190"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38100</xdr:colOff>
      <xdr:row>54</xdr:row>
      <xdr:rowOff>85725</xdr:rowOff>
    </xdr:from>
    <xdr:to>
      <xdr:col>19</xdr:col>
      <xdr:colOff>381000</xdr:colOff>
      <xdr:row>86</xdr:row>
      <xdr:rowOff>85725</xdr:rowOff>
    </xdr:to>
    <xdr:graphicFrame macro="">
      <xdr:nvGraphicFramePr>
        <xdr:cNvPr id="2962191"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142875</xdr:colOff>
      <xdr:row>0</xdr:row>
      <xdr:rowOff>108585</xdr:rowOff>
    </xdr:from>
    <xdr:to>
      <xdr:col>14</xdr:col>
      <xdr:colOff>504825</xdr:colOff>
      <xdr:row>14</xdr:row>
      <xdr:rowOff>83826</xdr:rowOff>
    </xdr:to>
    <xdr:sp macro="" textlink="">
      <xdr:nvSpPr>
        <xdr:cNvPr id="1027" name="Text Box 3"/>
        <xdr:cNvSpPr txBox="1">
          <a:spLocks noChangeArrowheads="1"/>
        </xdr:cNvSpPr>
      </xdr:nvSpPr>
      <xdr:spPr bwMode="auto">
        <a:xfrm>
          <a:off x="142875" y="114300"/>
          <a:ext cx="9829800" cy="225742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Notes:</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The Normal distribution is symmetrical. The standard Normal has median, mean, and mode at zero. The standard normal has values that are possible (though vanishingly small when X is large) for every real number X. I truncate the distribution at -6 and 6 here, just for practical display reasons.</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The magic cutoff value for the Normal distribution are 1.96, because at 1.96 standard deviations more than zero, the cumulative distribution is 0.975, meaning there is .025 left, or 2.5%. If we double this (called a two-tailed test, because the Normal distribution has 2 tails and we would want to consider the possibility of being an outlier in either direction) that would mean at 1.96 standard deviations from the mean, 5% of the probability is left, in either direction. Or, in other words, if your expected value was zero, you could end up 1.96 standard deviations or more away from the center 5% of the time. It is a standard (but arbitrary) practice in social statistics to use the 5% cutoff as the cutoff for statistical significance. If something is unusual enough so that it would only happen 1 times in 20 by chance, then it is worth paying attention to. Of course if the P value were smaller, so that the event could only have happened once in a hundred, or once in a million by chance, then we are more certain that what we are looking at is a real difference, not random chance. The T-distribution has wider tails, you need to be a bit further from the mean to get the same P value. As df grows, T-distribution gets closer to Normal.</a:t>
          </a:r>
        </a:p>
      </xdr:txBody>
    </xdr:sp>
    <xdr:clientData/>
  </xdr:twoCellAnchor>
  <xdr:twoCellAnchor>
    <xdr:from>
      <xdr:col>13</xdr:col>
      <xdr:colOff>419100</xdr:colOff>
      <xdr:row>59</xdr:row>
      <xdr:rowOff>85725</xdr:rowOff>
    </xdr:from>
    <xdr:to>
      <xdr:col>13</xdr:col>
      <xdr:colOff>419100</xdr:colOff>
      <xdr:row>83</xdr:row>
      <xdr:rowOff>142875</xdr:rowOff>
    </xdr:to>
    <xdr:sp macro="" textlink="">
      <xdr:nvSpPr>
        <xdr:cNvPr id="2962193" name="Line 6"/>
        <xdr:cNvSpPr>
          <a:spLocks noChangeShapeType="1"/>
        </xdr:cNvSpPr>
      </xdr:nvSpPr>
      <xdr:spPr bwMode="auto">
        <a:xfrm flipV="1">
          <a:off x="10553700" y="9639300"/>
          <a:ext cx="0" cy="39433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12</xdr:col>
      <xdr:colOff>419100</xdr:colOff>
      <xdr:row>87</xdr:row>
      <xdr:rowOff>142875</xdr:rowOff>
    </xdr:from>
    <xdr:to>
      <xdr:col>18</xdr:col>
      <xdr:colOff>276259</xdr:colOff>
      <xdr:row>91</xdr:row>
      <xdr:rowOff>38100</xdr:rowOff>
    </xdr:to>
    <xdr:sp macro="" textlink="">
      <xdr:nvSpPr>
        <xdr:cNvPr id="1031" name="Text Box 7"/>
        <xdr:cNvSpPr txBox="1">
          <a:spLocks noChangeArrowheads="1"/>
        </xdr:cNvSpPr>
      </xdr:nvSpPr>
      <xdr:spPr bwMode="auto">
        <a:xfrm>
          <a:off x="8667750" y="14230350"/>
          <a:ext cx="3524250" cy="54292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Right around X=1.96, the cumulative normal has reached a value of 0.975, meaning there is only .025 probability, or 2.5% that values will fall from 1.96 to infinity.</a:t>
          </a:r>
        </a:p>
      </xdr:txBody>
    </xdr:sp>
    <xdr:clientData/>
  </xdr:twoCellAnchor>
  <xdr:twoCellAnchor>
    <xdr:from>
      <xdr:col>19</xdr:col>
      <xdr:colOff>514350</xdr:colOff>
      <xdr:row>23</xdr:row>
      <xdr:rowOff>9525</xdr:rowOff>
    </xdr:from>
    <xdr:to>
      <xdr:col>22</xdr:col>
      <xdr:colOff>581025</xdr:colOff>
      <xdr:row>31</xdr:row>
      <xdr:rowOff>102910</xdr:rowOff>
    </xdr:to>
    <xdr:sp macro="" textlink="">
      <xdr:nvSpPr>
        <xdr:cNvPr id="2" name="TextBox 1"/>
        <xdr:cNvSpPr txBox="1"/>
      </xdr:nvSpPr>
      <xdr:spPr>
        <a:xfrm>
          <a:off x="14306550" y="3752850"/>
          <a:ext cx="1895475" cy="13620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Note how</a:t>
          </a:r>
          <a:r>
            <a:rPr lang="en-US" sz="1100" baseline="0"/>
            <a:t> the T-distribution with df=1 is the fattest in the tails, df=5 is less fat in the tails, and df=100 is basically indistinguishable from the Normal in this picture.</a:t>
          </a:r>
          <a:endParaRPr lang="en-US" sz="1100"/>
        </a:p>
      </xdr:txBody>
    </xdr:sp>
    <xdr:clientData/>
  </xdr:twoCellAnchor>
</xdr:wsDr>
</file>

<file path=xl/drawings/drawing6.xml><?xml version="1.0" encoding="utf-8"?>
<c:userShapes xmlns:c="http://schemas.openxmlformats.org/drawingml/2006/chart">
  <cdr:relSizeAnchor xmlns:cdr="http://schemas.openxmlformats.org/drawingml/2006/chartDrawing">
    <cdr:from>
      <cdr:x>0.48644</cdr:x>
      <cdr:y>0.14248</cdr:y>
    </cdr:from>
    <cdr:to>
      <cdr:x>0.48644</cdr:x>
      <cdr:y>0.88775</cdr:y>
    </cdr:to>
    <cdr:sp macro="" textlink="">
      <cdr:nvSpPr>
        <cdr:cNvPr id="2049" name="Line 1"/>
        <cdr:cNvSpPr>
          <a:spLocks xmlns:a="http://schemas.openxmlformats.org/drawingml/2006/main" noChangeShapeType="1"/>
        </cdr:cNvSpPr>
      </cdr:nvSpPr>
      <cdr:spPr bwMode="auto">
        <a:xfrm xmlns:a="http://schemas.openxmlformats.org/drawingml/2006/main" flipV="1">
          <a:off x="3420783" y="759127"/>
          <a:ext cx="0" cy="3844837"/>
        </a:xfrm>
        <a:prstGeom xmlns:a="http://schemas.openxmlformats.org/drawingml/2006/main" prst="line">
          <a:avLst/>
        </a:prstGeom>
        <a:noFill xmlns:a="http://schemas.openxmlformats.org/drawingml/2006/main"/>
        <a:ln xmlns:a="http://schemas.openxmlformats.org/drawingml/2006/main" w="22225">
          <a:solidFill>
            <a:srgbClr xmlns:mc="http://schemas.openxmlformats.org/markup-compatibility/2006" xmlns:a14="http://schemas.microsoft.com/office/drawing/2010/main" val="000000" mc:Ignorable="a14" a14:legacySpreadsheetColorIndex="64"/>
          </a:solidFill>
          <a:round/>
          <a:headEnd type="triangle" w="med" len="med"/>
          <a:tailEnd type="triangle" w="med" len="med"/>
        </a:ln>
        <a:extLst xmlns:a="http://schemas.openxmlformats.org/drawingml/2006/main">
          <a:ext uri="{909E8E84-426E-40DD-AFC4-6F175D3DCCD1}">
            <a14:hiddenFill xmlns:a14="http://schemas.microsoft.com/office/drawing/2010/main">
              <a:noFill/>
            </a14:hiddenFill>
          </a:ext>
        </a:extLst>
      </cdr:spPr>
      <cdr:txBody>
        <a:bodyPr xmlns:a="http://schemas.openxmlformats.org/drawingml/2006/main"/>
        <a:lstStyle xmlns:a="http://schemas.openxmlformats.org/drawingml/2006/main"/>
        <a:p xmlns:a="http://schemas.openxmlformats.org/drawingml/2006/main">
          <a:endParaRPr lang="en-US"/>
        </a:p>
      </cdr:txBody>
    </cdr:sp>
  </cdr:relSizeAnchor>
</c:userShapes>
</file>

<file path=xl/drawings/drawing7.xml><?xml version="1.0" encoding="utf-8"?>
<xdr:wsDr xmlns:xdr="http://schemas.openxmlformats.org/drawingml/2006/spreadsheetDrawing" xmlns:a="http://schemas.openxmlformats.org/drawingml/2006/main">
  <xdr:twoCellAnchor>
    <xdr:from>
      <xdr:col>9</xdr:col>
      <xdr:colOff>514348</xdr:colOff>
      <xdr:row>2</xdr:row>
      <xdr:rowOff>80009</xdr:rowOff>
    </xdr:from>
    <xdr:to>
      <xdr:col>22</xdr:col>
      <xdr:colOff>266700</xdr:colOff>
      <xdr:row>47</xdr:row>
      <xdr:rowOff>142895</xdr:rowOff>
    </xdr:to>
    <xdr:sp macro="" textlink="">
      <xdr:nvSpPr>
        <xdr:cNvPr id="3" name="TextBox 2"/>
        <xdr:cNvSpPr txBox="1"/>
      </xdr:nvSpPr>
      <xdr:spPr>
        <a:xfrm>
          <a:off x="6372223" y="409574"/>
          <a:ext cx="7677152" cy="734377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rtl="0">
            <a:defRPr sz="1000"/>
          </a:pPr>
          <a:r>
            <a:rPr lang="en-US" sz="1100" b="0" i="0" u="none" strike="noStrike" baseline="0">
              <a:solidFill>
                <a:srgbClr val="000000"/>
              </a:solidFill>
              <a:latin typeface="Times New Roman"/>
              <a:cs typeface="Times New Roman"/>
            </a:rPr>
            <a:t>The cumulative probability over the whole range of X's (from -∞ to +∞) is 1, which simply means X has to have some value. If you draw Xs from standard Normal distribution (with mean =0 and SD=1), we expect 95% of all the values to be between -1.96 and +1.96, or more generally within 1.96 standard deviations of the mean, in either direction. 95% of the area under the standard Normal curve lies between X= -1.96 and X=1.96 (this corresponds to the light blue lines and arrow on the graph to the left). Since the Normal distribution is symmetric, that means the remaining 5% of probability is equally distributed between the two tails. 5% of the time, when we draw a value from a Standard Normal distribution, the value will be greater than 1.96 or less than -1.96. So we expect 2.5% of our values to be greater than 1.96.</a:t>
          </a:r>
        </a:p>
        <a:p>
          <a:pPr algn="l" rtl="0">
            <a:lnSpc>
              <a:spcPts val="1200"/>
            </a:lnSpc>
            <a:defRPr sz="1000"/>
          </a:pPr>
          <a:endParaRPr lang="en-US" sz="1100" b="0" i="0" u="none" strike="noStrike" baseline="0">
            <a:solidFill>
              <a:srgbClr val="000000"/>
            </a:solidFill>
            <a:latin typeface="Times New Roman"/>
            <a:cs typeface="Times New Roman"/>
          </a:endParaRPr>
        </a:p>
        <a:p>
          <a:pPr algn="l" rtl="0">
            <a:lnSpc>
              <a:spcPts val="1200"/>
            </a:lnSpc>
            <a:defRPr sz="1000"/>
          </a:pPr>
          <a:r>
            <a:rPr lang="en-US" sz="1100" b="0" i="0" u="none" strike="noStrike" baseline="0">
              <a:solidFill>
                <a:srgbClr val="000000"/>
              </a:solidFill>
              <a:latin typeface="Times New Roman"/>
              <a:cs typeface="Times New Roman"/>
            </a:rPr>
            <a:t>The </a:t>
          </a:r>
          <a:r>
            <a:rPr lang="en-US" sz="1100" b="1" i="0" u="none" strike="noStrike" baseline="0">
              <a:solidFill>
                <a:srgbClr val="000000"/>
              </a:solidFill>
              <a:latin typeface="Times New Roman"/>
              <a:cs typeface="Times New Roman"/>
            </a:rPr>
            <a:t>95% Confidence Interval </a:t>
          </a:r>
          <a:r>
            <a:rPr lang="en-US" sz="1100" b="0" i="0" u="none" strike="noStrike" baseline="0">
              <a:solidFill>
                <a:srgbClr val="000000"/>
              </a:solidFill>
              <a:latin typeface="Times New Roman"/>
              <a:cs typeface="Times New Roman"/>
            </a:rPr>
            <a:t>for the standard Normal is simply (-1.96, 1.96), i.e. -1.96 to 1.96, because we are 95% sure that X will fall between -1.96 and 1.96.</a:t>
          </a:r>
        </a:p>
        <a:p>
          <a:pPr algn="l" rtl="0">
            <a:defRPr sz="1000"/>
          </a:pPr>
          <a:endParaRPr lang="en-US" sz="1100" b="0" i="0" u="none" strike="noStrike" baseline="0">
            <a:solidFill>
              <a:srgbClr val="000000"/>
            </a:solidFill>
            <a:latin typeface="Times New Roman"/>
            <a:cs typeface="Times New Roman"/>
          </a:endParaRPr>
        </a:p>
        <a:p>
          <a:pPr algn="l" rtl="0">
            <a:defRPr sz="1000"/>
          </a:pPr>
          <a:r>
            <a:rPr lang="en-US" sz="1100" b="0" i="0" u="none" strike="noStrike" baseline="0">
              <a:solidFill>
                <a:srgbClr val="000000"/>
              </a:solidFill>
              <a:latin typeface="Times New Roman"/>
              <a:cs typeface="Times New Roman"/>
            </a:rPr>
            <a:t>Note: The T-distribution is a little wider in the tails than the Normal distribution, more so whan the degrees of freedom of the test are few (fewer than 25). For large df, the T distribution is a very good approximation to the Normal. Note how, in the graph to the left, the thin red line for T distribution df=100 runs right through the line for the Normal curve. In fact the T distribution always has larger tails than the Normal, but even at 100 df the difference is so small that you cannot see it on the graph. Most of the time in OLS regression we will be working with T-distributions.</a:t>
          </a:r>
        </a:p>
        <a:p>
          <a:pPr algn="l" rtl="0">
            <a:lnSpc>
              <a:spcPts val="1200"/>
            </a:lnSpc>
            <a:defRPr sz="1000"/>
          </a:pPr>
          <a:endParaRPr lang="en-US" sz="1100" b="0" i="0" u="none" strike="noStrike" baseline="0">
            <a:solidFill>
              <a:srgbClr val="000000"/>
            </a:solidFill>
            <a:latin typeface="Times New Roman"/>
            <a:cs typeface="Times New Roman"/>
          </a:endParaRPr>
        </a:p>
        <a:p>
          <a:pPr algn="l" rtl="0">
            <a:defRPr sz="1000"/>
          </a:pPr>
          <a:r>
            <a:rPr lang="en-US" sz="1100" b="0" i="0" u="none" strike="noStrike" baseline="0">
              <a:solidFill>
                <a:srgbClr val="000000"/>
              </a:solidFill>
              <a:latin typeface="Times New Roman"/>
              <a:cs typeface="Times New Roman"/>
            </a:rPr>
            <a:t>Problem: Let's say we have bag of numbers that we don't know the average of, but we make a guess, which we will call the </a:t>
          </a:r>
          <a:r>
            <a:rPr lang="en-US" sz="1100" b="1" i="0" u="none" strike="noStrike" baseline="0">
              <a:solidFill>
                <a:srgbClr val="000000"/>
              </a:solidFill>
              <a:latin typeface="Times New Roman"/>
              <a:cs typeface="Times New Roman"/>
            </a:rPr>
            <a:t>Null Hypothesis, Ho</a:t>
          </a:r>
          <a:r>
            <a:rPr lang="en-US" sz="1100" b="0" i="0" u="none" strike="noStrike" baseline="0">
              <a:solidFill>
                <a:srgbClr val="000000"/>
              </a:solidFill>
              <a:latin typeface="Times New Roman"/>
              <a:cs typeface="Times New Roman"/>
            </a:rPr>
            <a:t>. Our Ho is that the average of all numbers in the bag is Zero. We don't know what the distribution is of numbers in the bag, but we have strong reason to believe that the average of numbers in the bag is Normally distributed, because the Central Limit Theorem provides assurance that sums and averages are Normally distributed regardless of the distribution that the numbers come from. The distribution of Lawyers incomes may be skewed and non-Normal, but the average of the Lawyers incomes takes a Normal distribution.</a:t>
          </a:r>
        </a:p>
        <a:p>
          <a:pPr algn="l" rtl="0">
            <a:lnSpc>
              <a:spcPts val="1200"/>
            </a:lnSpc>
            <a:defRPr sz="1000"/>
          </a:pPr>
          <a:endParaRPr lang="en-US" sz="1100" b="0" i="0" u="none" strike="noStrike" baseline="0">
            <a:solidFill>
              <a:srgbClr val="000000"/>
            </a:solidFill>
            <a:latin typeface="Times New Roman"/>
            <a:cs typeface="Times New Roman"/>
          </a:endParaRPr>
        </a:p>
        <a:p>
          <a:pPr algn="l" rtl="0">
            <a:defRPr sz="1000"/>
          </a:pPr>
          <a:r>
            <a:rPr lang="en-US" sz="1100" b="0" i="0" u="none" strike="noStrike" baseline="0">
              <a:solidFill>
                <a:srgbClr val="000000"/>
              </a:solidFill>
              <a:latin typeface="Times New Roman"/>
              <a:cs typeface="Times New Roman"/>
            </a:rPr>
            <a:t>Result: We pull numbers out of the hat with mean of 8, standard error of the mean of 2, and resulting t-statistic or z-score=8/2=4. Is this result consistent with our null hypothesis? What is the probability that we could get a number as large as 4 from a N(0,1)- a Normal distribution with mean zero and variance 1? </a:t>
          </a:r>
        </a:p>
        <a:p>
          <a:pPr algn="l" rtl="0">
            <a:lnSpc>
              <a:spcPts val="1200"/>
            </a:lnSpc>
            <a:defRPr sz="1000"/>
          </a:pPr>
          <a:endParaRPr lang="en-US" sz="1100" b="0" i="0" u="none" strike="noStrike" baseline="0">
            <a:solidFill>
              <a:srgbClr val="000000"/>
            </a:solidFill>
            <a:latin typeface="Times New Roman"/>
            <a:cs typeface="Times New Roman"/>
          </a:endParaRPr>
        </a:p>
        <a:p>
          <a:pPr algn="l" rtl="0">
            <a:defRPr sz="1000"/>
          </a:pPr>
          <a:r>
            <a:rPr lang="en-US" sz="1100" b="0" i="0" u="none" strike="noStrike" baseline="0">
              <a:solidFill>
                <a:srgbClr val="000000"/>
              </a:solidFill>
              <a:latin typeface="Courier New"/>
              <a:cs typeface="Courier New"/>
            </a:rPr>
            <a:t>. display normal(4)</a:t>
          </a:r>
        </a:p>
        <a:p>
          <a:pPr algn="l" rtl="0">
            <a:defRPr sz="1000"/>
          </a:pPr>
          <a:r>
            <a:rPr lang="en-US" sz="1100" b="0" i="0" u="none" strike="noStrike" baseline="0">
              <a:solidFill>
                <a:srgbClr val="000000"/>
              </a:solidFill>
              <a:latin typeface="Courier New"/>
              <a:cs typeface="Courier New"/>
            </a:rPr>
            <a:t>.99996833</a:t>
          </a:r>
        </a:p>
        <a:p>
          <a:pPr algn="l" rtl="0">
            <a:defRPr sz="1000"/>
          </a:pPr>
          <a:r>
            <a:rPr lang="en-US" sz="1100" b="0" i="0" u="none" strike="noStrike" baseline="0">
              <a:solidFill>
                <a:srgbClr val="000000"/>
              </a:solidFill>
              <a:latin typeface="Courier New"/>
              <a:cs typeface="Courier New"/>
            </a:rPr>
            <a:t>* The probability of the cumulative Normal distribution up to x=4</a:t>
          </a:r>
        </a:p>
        <a:p>
          <a:pPr algn="l" rtl="0">
            <a:defRPr sz="1000"/>
          </a:pPr>
          <a:endParaRPr lang="en-US" sz="1100" b="0" i="0" u="none" strike="noStrike" baseline="0">
            <a:solidFill>
              <a:srgbClr val="000000"/>
            </a:solidFill>
            <a:latin typeface="Courier New"/>
            <a:cs typeface="Courier New"/>
          </a:endParaRPr>
        </a:p>
        <a:p>
          <a:pPr algn="l" rtl="0">
            <a:defRPr sz="1000"/>
          </a:pPr>
          <a:r>
            <a:rPr lang="en-US" sz="1100" b="0" i="0" u="none" strike="noStrike" baseline="0">
              <a:solidFill>
                <a:srgbClr val="000000"/>
              </a:solidFill>
              <a:latin typeface="Courier New"/>
              <a:cs typeface="Courier New"/>
            </a:rPr>
            <a:t>. display 1-normal(4)</a:t>
          </a:r>
        </a:p>
        <a:p>
          <a:pPr algn="l" rtl="0">
            <a:defRPr sz="1000"/>
          </a:pPr>
          <a:r>
            <a:rPr lang="en-US" sz="1100" b="0" i="0" u="none" strike="noStrike" baseline="0">
              <a:solidFill>
                <a:srgbClr val="000000"/>
              </a:solidFill>
              <a:latin typeface="Courier New"/>
              <a:cs typeface="Courier New"/>
            </a:rPr>
            <a:t>.00003167</a:t>
          </a:r>
        </a:p>
        <a:p>
          <a:pPr algn="l" rtl="0">
            <a:defRPr sz="1000"/>
          </a:pPr>
          <a:r>
            <a:rPr lang="en-US" sz="1100" b="0" i="0" u="none" strike="noStrike" baseline="0">
              <a:solidFill>
                <a:srgbClr val="000000"/>
              </a:solidFill>
              <a:latin typeface="Courier New"/>
              <a:cs typeface="Courier New"/>
            </a:rPr>
            <a:t>* The probability of the tail distribution of the Normal above x=4</a:t>
          </a:r>
        </a:p>
        <a:p>
          <a:pPr algn="l" rtl="0">
            <a:defRPr sz="1000"/>
          </a:pPr>
          <a:endParaRPr lang="en-US" sz="1100" b="0" i="0" u="none" strike="noStrike" baseline="0">
            <a:solidFill>
              <a:srgbClr val="000000"/>
            </a:solidFill>
            <a:latin typeface="Courier New"/>
            <a:cs typeface="Courier New"/>
          </a:endParaRPr>
        </a:p>
        <a:p>
          <a:pPr algn="l" rtl="0">
            <a:defRPr sz="1000"/>
          </a:pPr>
          <a:r>
            <a:rPr lang="en-US" sz="1100" b="0" i="0" u="none" strike="noStrike" baseline="0">
              <a:solidFill>
                <a:srgbClr val="000000"/>
              </a:solidFill>
              <a:latin typeface="Courier New"/>
              <a:cs typeface="Courier New"/>
            </a:rPr>
            <a:t>. display 2* (1-normal(4))</a:t>
          </a:r>
        </a:p>
        <a:p>
          <a:pPr algn="l" rtl="0">
            <a:defRPr sz="1000"/>
          </a:pPr>
          <a:r>
            <a:rPr lang="en-US" sz="1100" b="0" i="0" u="none" strike="noStrike" baseline="0">
              <a:solidFill>
                <a:srgbClr val="000000"/>
              </a:solidFill>
              <a:latin typeface="Courier New"/>
              <a:cs typeface="Courier New"/>
            </a:rPr>
            <a:t>.00006334</a:t>
          </a:r>
        </a:p>
        <a:p>
          <a:pPr algn="l" rtl="0">
            <a:defRPr sz="1000"/>
          </a:pPr>
          <a:r>
            <a:rPr lang="en-US" sz="1100" b="0" i="0" u="none" strike="noStrike" baseline="0">
              <a:solidFill>
                <a:srgbClr val="000000"/>
              </a:solidFill>
              <a:latin typeface="Courier New"/>
              <a:cs typeface="Courier New"/>
            </a:rPr>
            <a:t>* Twice the one-tail probability equals the two-tailed probability.</a:t>
          </a:r>
        </a:p>
        <a:p>
          <a:pPr algn="l" rtl="0">
            <a:lnSpc>
              <a:spcPts val="1200"/>
            </a:lnSpc>
            <a:defRPr sz="1000"/>
          </a:pPr>
          <a:endParaRPr lang="en-US" sz="1100" b="0" i="0" u="none" strike="noStrike" baseline="0">
            <a:solidFill>
              <a:srgbClr val="000000"/>
            </a:solidFill>
            <a:latin typeface="Times New Roman"/>
            <a:cs typeface="Times New Roman"/>
          </a:endParaRPr>
        </a:p>
        <a:p>
          <a:pPr algn="l" rtl="0">
            <a:lnSpc>
              <a:spcPts val="1200"/>
            </a:lnSpc>
            <a:defRPr sz="1000"/>
          </a:pPr>
          <a:r>
            <a:rPr lang="en-US" sz="1100" b="0" i="0" u="none" strike="noStrike" baseline="0">
              <a:solidFill>
                <a:srgbClr val="000000"/>
              </a:solidFill>
              <a:latin typeface="Times New Roman"/>
              <a:cs typeface="Times New Roman"/>
            </a:rPr>
            <a:t>Answer:  If Ho were true, that is this bag of numbers had mean of zero, we would expect a value of 4 or larger for the z-score or t-statistic (i.e. mean/SE), in either direction (i.e. equal to or greater than 4, or equal to or less than -4) with a probability of 0.00006334. That is a small probability, less than 1 in 10,000. This probability is so unlikely that it leads us to doubt Ho. In fact we generally </a:t>
          </a:r>
          <a:r>
            <a:rPr lang="en-US" sz="1100" b="1" i="0" u="none" strike="noStrike" baseline="0">
              <a:solidFill>
                <a:srgbClr val="000000"/>
              </a:solidFill>
              <a:latin typeface="Times New Roman"/>
              <a:cs typeface="Times New Roman"/>
            </a:rPr>
            <a:t>Reject Ho </a:t>
          </a:r>
          <a:r>
            <a:rPr lang="en-US" sz="1100" b="0" i="0" u="none" strike="noStrike" baseline="0">
              <a:solidFill>
                <a:srgbClr val="000000"/>
              </a:solidFill>
              <a:latin typeface="Times New Roman"/>
              <a:cs typeface="Times New Roman"/>
            </a:rPr>
            <a:t>when the 2 tailed P(D|Ho) &lt;0.05, that is when the probability of the data given Ho is smaller than 5%. So, in this case we decide that the average of 4 in our sample is inconsistent with the bag having an average of 0.</a:t>
          </a:r>
        </a:p>
        <a:p>
          <a:pPr algn="l" rtl="0">
            <a:lnSpc>
              <a:spcPts val="1400"/>
            </a:lnSpc>
            <a:defRPr sz="1000"/>
          </a:pPr>
          <a:endParaRPr lang="en-US" sz="1100" b="0" i="0" u="none" strike="noStrike" baseline="0">
            <a:solidFill>
              <a:srgbClr val="000000"/>
            </a:solidFill>
            <a:latin typeface="Times New Roman"/>
            <a:cs typeface="Times New Roman"/>
          </a:endParaRPr>
        </a:p>
      </xdr:txBody>
    </xdr:sp>
    <xdr:clientData/>
  </xdr:twoCellAnchor>
  <xdr:twoCellAnchor>
    <xdr:from>
      <xdr:col>0</xdr:col>
      <xdr:colOff>152400</xdr:colOff>
      <xdr:row>4</xdr:row>
      <xdr:rowOff>19050</xdr:rowOff>
    </xdr:from>
    <xdr:to>
      <xdr:col>9</xdr:col>
      <xdr:colOff>361950</xdr:colOff>
      <xdr:row>38</xdr:row>
      <xdr:rowOff>38100</xdr:rowOff>
    </xdr:to>
    <xdr:graphicFrame macro="">
      <xdr:nvGraphicFramePr>
        <xdr:cNvPr id="4217180"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327659</xdr:colOff>
      <xdr:row>39</xdr:row>
      <xdr:rowOff>9525</xdr:rowOff>
    </xdr:from>
    <xdr:to>
      <xdr:col>8</xdr:col>
      <xdr:colOff>504825</xdr:colOff>
      <xdr:row>70</xdr:row>
      <xdr:rowOff>38099</xdr:rowOff>
    </xdr:to>
    <xdr:sp macro="" textlink="">
      <xdr:nvSpPr>
        <xdr:cNvPr id="5" name="TextBox 4"/>
        <xdr:cNvSpPr txBox="1"/>
      </xdr:nvSpPr>
      <xdr:spPr>
        <a:xfrm>
          <a:off x="327659" y="6324600"/>
          <a:ext cx="5425441" cy="504824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What is</a:t>
          </a:r>
          <a:r>
            <a:rPr lang="en-US" sz="1100" baseline="0"/>
            <a:t> the key value of X at which the  single tail density has 2.5% of the total probability, so the two-tailed test has 5% probability?</a:t>
          </a:r>
          <a:endParaRPr lang="en-US" sz="1100"/>
        </a:p>
        <a:p>
          <a:endParaRPr lang="en-US" sz="1100"/>
        </a:p>
        <a:p>
          <a:r>
            <a:rPr lang="en-US" sz="1100"/>
            <a:t>. display invnormal(.975)</a:t>
          </a:r>
        </a:p>
        <a:p>
          <a:r>
            <a:rPr lang="en-US" sz="1100"/>
            <a:t>1.959964</a:t>
          </a:r>
        </a:p>
        <a:p>
          <a:r>
            <a:rPr lang="en-US" sz="1100"/>
            <a:t>* For the normal, the key value is 1.96</a:t>
          </a:r>
        </a:p>
        <a:p>
          <a:endParaRPr lang="en-US" sz="1100"/>
        </a:p>
        <a:p>
          <a:r>
            <a:rPr lang="en-US" sz="1100"/>
            <a:t>. display invttail(1,.025)</a:t>
          </a:r>
        </a:p>
        <a:p>
          <a:r>
            <a:rPr lang="en-US" sz="1100"/>
            <a:t>12.706205</a:t>
          </a:r>
        </a:p>
        <a:p>
          <a:r>
            <a:rPr lang="en-US" sz="1100"/>
            <a:t>* For the T distribution with</a:t>
          </a:r>
          <a:r>
            <a:rPr lang="en-US" sz="1100" baseline="0"/>
            <a:t> 1 df, the key value is a lot higher, 12.7, but we don't deal with 1 df very often.</a:t>
          </a:r>
          <a:endParaRPr lang="en-US" sz="1100"/>
        </a:p>
        <a:p>
          <a:pPr>
            <a:lnSpc>
              <a:spcPts val="1200"/>
            </a:lnSpc>
          </a:pPr>
          <a:endParaRPr lang="en-US" sz="1100"/>
        </a:p>
        <a:p>
          <a:r>
            <a:rPr lang="en-US" sz="1100"/>
            <a:t>. display invttail(5,.025)</a:t>
          </a:r>
        </a:p>
        <a:p>
          <a:pPr>
            <a:lnSpc>
              <a:spcPts val="1200"/>
            </a:lnSpc>
          </a:pPr>
          <a:r>
            <a:rPr lang="en-US" sz="1100"/>
            <a:t>2.5705818</a:t>
          </a:r>
        </a:p>
        <a:p>
          <a:pPr>
            <a:lnSpc>
              <a:spcPts val="1200"/>
            </a:lnSpc>
          </a:pPr>
          <a:r>
            <a:rPr lang="en-US" sz="1100"/>
            <a:t>* at 5 df ,</a:t>
          </a:r>
          <a:r>
            <a:rPr lang="en-US" sz="1100" baseline="0"/>
            <a:t> the T distribution is already very Normal-like, with a key value of 2.57</a:t>
          </a:r>
          <a:endParaRPr lang="en-US" sz="1100"/>
        </a:p>
        <a:p>
          <a:endParaRPr lang="en-US" sz="1100"/>
        </a:p>
        <a:p>
          <a:pPr>
            <a:lnSpc>
              <a:spcPts val="1200"/>
            </a:lnSpc>
          </a:pPr>
          <a:r>
            <a:rPr lang="en-US" sz="1100"/>
            <a:t>. display invttail(100,.025)</a:t>
          </a:r>
        </a:p>
        <a:p>
          <a:pPr>
            <a:lnSpc>
              <a:spcPts val="1200"/>
            </a:lnSpc>
          </a:pPr>
          <a:r>
            <a:rPr lang="en-US" sz="1100"/>
            <a:t>1.9839715</a:t>
          </a:r>
        </a:p>
        <a:p>
          <a:endParaRPr lang="en-US" sz="1100"/>
        </a:p>
        <a:p>
          <a:pPr>
            <a:lnSpc>
              <a:spcPts val="1200"/>
            </a:lnSpc>
          </a:pPr>
          <a:r>
            <a:rPr lang="en-US" sz="1100"/>
            <a:t>. display invttail(1000,.025)</a:t>
          </a:r>
        </a:p>
        <a:p>
          <a:pPr>
            <a:lnSpc>
              <a:spcPts val="1200"/>
            </a:lnSpc>
          </a:pPr>
          <a:r>
            <a:rPr lang="en-US" sz="1100"/>
            <a:t>1.9623391</a:t>
          </a:r>
        </a:p>
        <a:p>
          <a:r>
            <a:rPr lang="en-US" sz="1100"/>
            <a:t>display invttail(18000,.025)</a:t>
          </a:r>
        </a:p>
        <a:p>
          <a:pPr>
            <a:lnSpc>
              <a:spcPts val="1200"/>
            </a:lnSpc>
          </a:pPr>
          <a:r>
            <a:rPr lang="en-US" sz="1100"/>
            <a:t>1.9600958</a:t>
          </a:r>
        </a:p>
        <a:p>
          <a:pPr>
            <a:lnSpc>
              <a:spcPts val="1200"/>
            </a:lnSpc>
          </a:pPr>
          <a:endParaRPr lang="en-US" sz="1100"/>
        </a:p>
        <a:p>
          <a:r>
            <a:rPr lang="en-US" sz="1100"/>
            <a:t>If we had only 5</a:t>
          </a:r>
          <a:r>
            <a:rPr lang="en-US" sz="1100" baseline="0"/>
            <a:t> df, the key value would be higher and the CI would be wider as a result:</a:t>
          </a:r>
        </a:p>
        <a:p>
          <a:pPr>
            <a:lnSpc>
              <a:spcPts val="1200"/>
            </a:lnSpc>
          </a:pPr>
          <a:endParaRPr lang="en-US" sz="1100" baseline="0"/>
        </a:p>
        <a:p>
          <a:pPr>
            <a:lnSpc>
              <a:spcPts val="1200"/>
            </a:lnSpc>
          </a:pPr>
          <a:r>
            <a:rPr lang="en-US" sz="1100"/>
            <a:t>display invttail(5,.025)</a:t>
          </a:r>
        </a:p>
        <a:p>
          <a:r>
            <a:rPr lang="en-US" sz="1100"/>
            <a:t>2.5705818</a:t>
          </a:r>
        </a:p>
        <a:p>
          <a:pPr>
            <a:lnSpc>
              <a:spcPts val="1200"/>
            </a:lnSpc>
          </a:pPr>
          <a:endParaRPr lang="en-US" sz="1100"/>
        </a:p>
        <a:p>
          <a:pPr>
            <a:lnSpc>
              <a:spcPts val="1100"/>
            </a:lnSpc>
          </a:pPr>
          <a:endParaRPr lang="en-US" sz="1100"/>
        </a:p>
        <a:p>
          <a:pPr>
            <a:lnSpc>
              <a:spcPts val="1100"/>
            </a:lnSpc>
          </a:pPr>
          <a:endParaRPr lang="en-US" sz="1100"/>
        </a:p>
        <a:p>
          <a:pPr>
            <a:lnSpc>
              <a:spcPts val="1100"/>
            </a:lnSpc>
          </a:pPr>
          <a:endParaRPr lang="en-US" sz="1100"/>
        </a:p>
      </xdr:txBody>
    </xdr:sp>
    <xdr:clientData/>
  </xdr:twoCellAnchor>
  <xdr:twoCellAnchor>
    <xdr:from>
      <xdr:col>9</xdr:col>
      <xdr:colOff>0</xdr:colOff>
      <xdr:row>47</xdr:row>
      <xdr:rowOff>146685</xdr:rowOff>
    </xdr:from>
    <xdr:to>
      <xdr:col>19</xdr:col>
      <xdr:colOff>133350</xdr:colOff>
      <xdr:row>133</xdr:row>
      <xdr:rowOff>118110</xdr:rowOff>
    </xdr:to>
    <xdr:sp macro="" textlink="">
      <xdr:nvSpPr>
        <xdr:cNvPr id="281684" name="Text Box 4"/>
        <xdr:cNvSpPr txBox="1">
          <a:spLocks noChangeArrowheads="1"/>
        </xdr:cNvSpPr>
      </xdr:nvSpPr>
      <xdr:spPr bwMode="auto">
        <a:xfrm>
          <a:off x="5857875" y="7762875"/>
          <a:ext cx="6229350" cy="1389697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100" b="0" i="0" u="none" strike="noStrike" baseline="0">
              <a:solidFill>
                <a:srgbClr val="000000"/>
              </a:solidFill>
              <a:latin typeface="Times New Roman"/>
              <a:cs typeface="Times New Roman"/>
            </a:rPr>
            <a:t>*To revisit our example of educational attainment of young men and women in the 2000 March CPS:</a:t>
          </a:r>
        </a:p>
        <a:p>
          <a:pPr algn="l" rtl="0">
            <a:defRPr sz="1000"/>
          </a:pPr>
          <a:endParaRPr lang="en-US" sz="1100" b="0" i="0" u="none" strike="noStrike" baseline="0">
            <a:solidFill>
              <a:srgbClr val="000000"/>
            </a:solidFill>
            <a:latin typeface="Times New Roman"/>
            <a:cs typeface="Times New Roman"/>
          </a:endParaRPr>
        </a:p>
        <a:p>
          <a:pPr algn="l" rtl="0">
            <a:defRPr sz="1000"/>
          </a:pPr>
          <a:r>
            <a:rPr lang="en-US" sz="1100" b="0" i="0" u="none" strike="noStrike" baseline="0">
              <a:solidFill>
                <a:srgbClr val="000000"/>
              </a:solidFill>
              <a:latin typeface="Times New Roman"/>
              <a:cs typeface="Times New Roman"/>
            </a:rPr>
            <a:t>* The Null hypothesis Ho is that there is no difference between men and women's education in the wider society, i.e. that the average educational attainmen for men and women (age 25-34) in the US is the same. This null hypothesis corresponds to the Beta coefficient (testing the gender education gap) in the regression model being zero. But the beta coefficient is *not* zero. It is 0.244. Is that a large number? In order to answer whether 0.244 is a large number, we divide 0.244 by its own standard error, 0.0427, to figure out how many standard deviations greater than zero it is. The answer is </a:t>
          </a:r>
        </a:p>
        <a:p>
          <a:pPr algn="l" rtl="0">
            <a:defRPr sz="1000"/>
          </a:pPr>
          <a:r>
            <a:rPr lang="en-US" sz="1100" b="0" i="0" u="none" strike="noStrike" baseline="0">
              <a:solidFill>
                <a:srgbClr val="000000"/>
              </a:solidFill>
              <a:latin typeface="Times New Roman"/>
              <a:cs typeface="Times New Roman"/>
            </a:rPr>
            <a:t>(0.2444/.04276)=5.7164. Our beta coefficient is 5.7164 standard deviations greater than zero. We put that 5.7164 value onto our Normal or T-distribution curves, and guess what? The probability associated with a value that large in either direction is tiny, on the order of one out of a hundred million.</a:t>
          </a:r>
        </a:p>
        <a:p>
          <a:pPr algn="l" rtl="0">
            <a:defRPr sz="1000"/>
          </a:pPr>
          <a:endParaRPr lang="en-US" sz="1100" b="0" i="0" u="none" strike="noStrike" baseline="0">
            <a:solidFill>
              <a:srgbClr val="000000"/>
            </a:solidFill>
            <a:latin typeface="Times New Roman"/>
            <a:cs typeface="Times New Roman"/>
          </a:endParaRPr>
        </a:p>
        <a:p>
          <a:pPr algn="l" rtl="0">
            <a:defRPr sz="1000"/>
          </a:pPr>
          <a:r>
            <a:rPr lang="en-US" sz="900" b="0" i="0" u="none" strike="noStrike" baseline="0">
              <a:solidFill>
                <a:srgbClr val="000000"/>
              </a:solidFill>
              <a:latin typeface="Courier New"/>
              <a:cs typeface="Courier New"/>
            </a:rPr>
            <a:t>. display 2* (1-normal(5.7164))</a:t>
          </a:r>
        </a:p>
        <a:p>
          <a:pPr algn="l" rtl="0">
            <a:defRPr sz="1000"/>
          </a:pPr>
          <a:r>
            <a:rPr lang="en-US" sz="900" b="0" i="0" u="none" strike="noStrike" baseline="0">
              <a:solidFill>
                <a:srgbClr val="000000"/>
              </a:solidFill>
              <a:latin typeface="Courier New"/>
              <a:cs typeface="Courier New"/>
            </a:rPr>
            <a:t>1.088e-08</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display 2*(ttail(18000,5.7164))</a:t>
          </a:r>
        </a:p>
        <a:p>
          <a:pPr algn="l" rtl="0">
            <a:defRPr sz="1000"/>
          </a:pPr>
          <a:r>
            <a:rPr lang="en-US" sz="900" b="0" i="0" u="none" strike="noStrike" baseline="0">
              <a:solidFill>
                <a:srgbClr val="000000"/>
              </a:solidFill>
              <a:latin typeface="Courier New"/>
              <a:cs typeface="Courier New"/>
            </a:rPr>
            <a:t>1.105e-08</a:t>
          </a:r>
        </a:p>
        <a:p>
          <a:pPr algn="l" rtl="0">
            <a:defRPr sz="1000"/>
          </a:pPr>
          <a:endParaRPr lang="en-US" sz="1100" b="0" i="0" u="none" strike="noStrike" baseline="0">
            <a:solidFill>
              <a:srgbClr val="000000"/>
            </a:solidFill>
            <a:latin typeface="Times New Roman"/>
            <a:cs typeface="Times New Roman"/>
          </a:endParaRPr>
        </a:p>
        <a:p>
          <a:pPr algn="l" rtl="0">
            <a:defRPr sz="1000"/>
          </a:pPr>
          <a:r>
            <a:rPr lang="en-US" sz="1100" b="0" i="0" u="none" strike="noStrike" baseline="0">
              <a:solidFill>
                <a:srgbClr val="000000"/>
              </a:solidFill>
              <a:latin typeface="Times New Roman"/>
              <a:cs typeface="Times New Roman"/>
            </a:rPr>
            <a:t> So we reject the null hypothesis: We are sure that the educational attainment of men and women is not the same. In fact, we are sure the women aged 25-34 in the US have more educational than the men of the same age.</a:t>
          </a:r>
        </a:p>
        <a:p>
          <a:pPr algn="l" rtl="0">
            <a:defRPr sz="1000"/>
          </a:pPr>
          <a:endParaRPr lang="en-US" sz="1100" b="0" i="0" u="none" strike="noStrike" baseline="0">
            <a:solidFill>
              <a:srgbClr val="000000"/>
            </a:solidFill>
            <a:latin typeface="Times New Roman"/>
            <a:cs typeface="Times New Roman"/>
          </a:endParaRPr>
        </a:p>
        <a:p>
          <a:pPr algn="l" rtl="0">
            <a:defRPr sz="1000"/>
          </a:pPr>
          <a:r>
            <a:rPr lang="en-US" sz="1100" b="0" i="0" u="none" strike="noStrike" baseline="0">
              <a:solidFill>
                <a:srgbClr val="000000"/>
              </a:solidFill>
              <a:latin typeface="Times New Roman"/>
              <a:cs typeface="Times New Roman"/>
            </a:rPr>
            <a:t>* We run two-tailed tests here (and in most other cases) because we have no *prior* reason to assume that one gender will have higher educational attainment than the other, so the deviations from difference of zero could be in either direction.</a:t>
          </a:r>
        </a:p>
        <a:p>
          <a:pPr algn="l" rtl="0">
            <a:defRPr sz="1000"/>
          </a:pPr>
          <a:endParaRPr lang="en-US" sz="1100" b="0" i="0" u="none" strike="noStrike" baseline="0">
            <a:solidFill>
              <a:srgbClr val="000000"/>
            </a:solidFill>
            <a:latin typeface="Times New Roman"/>
            <a:cs typeface="Times New Roman"/>
          </a:endParaRPr>
        </a:p>
        <a:p>
          <a:pPr algn="l" rtl="0">
            <a:defRPr sz="1000"/>
          </a:pPr>
          <a:r>
            <a:rPr lang="en-US" sz="1100" b="0" i="0" u="none" strike="noStrike" baseline="0">
              <a:solidFill>
                <a:srgbClr val="000000"/>
              </a:solidFill>
              <a:latin typeface="Times New Roman"/>
              <a:cs typeface="Times New Roman"/>
            </a:rPr>
            <a:t>* Note: the regression also provides a coefficient, standard error, and T-test for the constant. What is the null hypothesis associated with this test (think about what beta=0 would imply for the constant term)? Is the null hypothesis rejected? Is it a realistic or absurd null hypothesis?</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1" i="0" u="none" strike="noStrike" baseline="0">
              <a:solidFill>
                <a:srgbClr val="000000"/>
              </a:solidFill>
              <a:latin typeface="Courier New"/>
              <a:cs typeface="Courier New"/>
            </a:rPr>
            <a:t>table sex if age&gt;24 &amp; age&lt;35, contents (mean yrsed sd yrsed freq)</a:t>
          </a:r>
          <a:endParaRPr lang="en-US" sz="900" b="0" i="0" u="none" strike="noStrike" baseline="0">
            <a:solidFill>
              <a:srgbClr val="000000"/>
            </a:solidFill>
            <a:latin typeface="Courier New"/>
            <a:cs typeface="Courier New"/>
          </a:endParaRP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Sex | mean(yrsed)    sd(yrsed)        Freq.</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Male |    13.31212     2.967666        9,027</a:t>
          </a:r>
        </a:p>
        <a:p>
          <a:pPr algn="l" rtl="0">
            <a:defRPr sz="1000"/>
          </a:pPr>
          <a:r>
            <a:rPr lang="en-US" sz="900" b="0" i="0" u="none" strike="noStrike" baseline="0">
              <a:solidFill>
                <a:srgbClr val="000000"/>
              </a:solidFill>
              <a:latin typeface="Courier New"/>
              <a:cs typeface="Courier New"/>
            </a:rPr>
            <a:t>   Female |    13.55657     2.854472        9,511</a:t>
          </a:r>
        </a:p>
        <a:p>
          <a:pPr algn="l" rtl="0">
            <a:defRPr sz="1000"/>
          </a:pPr>
          <a:r>
            <a:rPr lang="en-US" sz="900" b="0" i="0" u="none" strike="noStrike" baseline="0">
              <a:solidFill>
                <a:srgbClr val="000000"/>
              </a:solidFill>
              <a:latin typeface="Courier New"/>
              <a:cs typeface="Courier New"/>
            </a:rPr>
            <a:t>-------------------------------------------------</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1" i="0" u="none" strike="noStrike" baseline="0">
              <a:solidFill>
                <a:srgbClr val="000000"/>
              </a:solidFill>
              <a:latin typeface="Courier New"/>
              <a:cs typeface="Courier New"/>
            </a:rPr>
            <a:t> ttest yrsed if age&gt;24 &amp; age&lt;35, by(sex)</a:t>
          </a:r>
          <a:endParaRPr lang="en-US" sz="900" b="0" i="0" u="none" strike="noStrike" baseline="0">
            <a:solidFill>
              <a:srgbClr val="000000"/>
            </a:solidFill>
            <a:latin typeface="Courier New"/>
            <a:cs typeface="Courier New"/>
          </a:endParaRP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Two-sample t test with equal variances</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Group |     Obs        Mean    Std. Err.   Std. Dev.   [95% Conf. Interval]</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Male |    9027    13.31212    .0312351    2.967666    13.25089    13.37335</a:t>
          </a:r>
        </a:p>
        <a:p>
          <a:pPr algn="l" rtl="0">
            <a:defRPr sz="1000"/>
          </a:pPr>
          <a:r>
            <a:rPr lang="en-US" sz="900" b="0" i="0" u="none" strike="noStrike" baseline="0">
              <a:solidFill>
                <a:srgbClr val="000000"/>
              </a:solidFill>
              <a:latin typeface="Courier New"/>
              <a:cs typeface="Courier New"/>
            </a:rPr>
            <a:t>  Female |    9511    13.55657    .0292693    2.854472    13.49919    13.61394</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combined |   18538    13.43753    .0213921    2.912627     13.3956    13.47946</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diff |           -.2444469    .0427623               -.3282649   -.1606289</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diff = mean(Male) - mean(Female)                              t =  -5.7164</a:t>
          </a:r>
        </a:p>
        <a:p>
          <a:pPr algn="l" rtl="0">
            <a:defRPr sz="1000"/>
          </a:pPr>
          <a:r>
            <a:rPr lang="en-US" sz="900" b="0" i="0" u="none" strike="noStrike" baseline="0">
              <a:solidFill>
                <a:srgbClr val="000000"/>
              </a:solidFill>
              <a:latin typeface="Courier New"/>
              <a:cs typeface="Courier New"/>
            </a:rPr>
            <a:t>Ho: diff = 0                                     degrees of freedom =    18536</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Ha: diff &lt; 0                 Ha: diff != 0                 Ha: diff &gt; 0</a:t>
          </a:r>
        </a:p>
        <a:p>
          <a:pPr algn="l" rtl="0">
            <a:defRPr sz="1000"/>
          </a:pPr>
          <a:r>
            <a:rPr lang="en-US" sz="900" b="0" i="0" u="none" strike="noStrike" baseline="0">
              <a:solidFill>
                <a:srgbClr val="000000"/>
              </a:solidFill>
              <a:latin typeface="Courier New"/>
              <a:cs typeface="Courier New"/>
            </a:rPr>
            <a:t> Pr(T &lt; t) = 0.0000         Pr(|T| &gt; |t|) = 0.0000          Pr(T &gt; t) = 1.0000</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1" i="0" u="none" strike="noStrike" baseline="0">
              <a:solidFill>
                <a:srgbClr val="000000"/>
              </a:solidFill>
              <a:latin typeface="Courier New"/>
              <a:cs typeface="Courier New"/>
            </a:rPr>
            <a:t> regress yrsed female if age&gt;24 &amp; age&lt;35</a:t>
          </a:r>
          <a:endParaRPr lang="en-US" sz="900" b="0" i="0" u="none" strike="noStrike" baseline="0">
            <a:solidFill>
              <a:srgbClr val="000000"/>
            </a:solidFill>
            <a:latin typeface="Courier New"/>
            <a:cs typeface="Courier New"/>
          </a:endParaRP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Source |       SS       df       MS              Number of obs =   18538</a:t>
          </a:r>
        </a:p>
        <a:p>
          <a:pPr algn="l" rtl="0">
            <a:defRPr sz="1000"/>
          </a:pPr>
          <a:r>
            <a:rPr lang="en-US" sz="900" b="0" i="0" u="none" strike="noStrike" baseline="0">
              <a:solidFill>
                <a:srgbClr val="000000"/>
              </a:solidFill>
              <a:latin typeface="Courier New"/>
              <a:cs typeface="Courier New"/>
            </a:rPr>
            <a:t>-------------+------------------------------           F(  1, 18536) =   32.68</a:t>
          </a:r>
        </a:p>
        <a:p>
          <a:pPr algn="l" rtl="0">
            <a:defRPr sz="1000"/>
          </a:pPr>
          <a:r>
            <a:rPr lang="en-US" sz="900" b="0" i="0" u="none" strike="noStrike" baseline="0">
              <a:solidFill>
                <a:srgbClr val="000000"/>
              </a:solidFill>
              <a:latin typeface="Courier New"/>
              <a:cs typeface="Courier New"/>
            </a:rPr>
            <a:t>       Model |  276.742433     1  276.742433           Prob &gt; F      =  0.0000</a:t>
          </a:r>
        </a:p>
        <a:p>
          <a:pPr algn="l" rtl="0">
            <a:defRPr sz="1000"/>
          </a:pPr>
          <a:r>
            <a:rPr lang="en-US" sz="900" b="0" i="0" u="none" strike="noStrike" baseline="0">
              <a:solidFill>
                <a:srgbClr val="000000"/>
              </a:solidFill>
              <a:latin typeface="Courier New"/>
              <a:cs typeface="Courier New"/>
            </a:rPr>
            <a:t>    Residual |  156979.922 18536  8.46892111           R-squared     =  0.0018</a:t>
          </a:r>
        </a:p>
        <a:p>
          <a:pPr algn="l" rtl="0">
            <a:defRPr sz="1000"/>
          </a:pPr>
          <a:r>
            <a:rPr lang="en-US" sz="900" b="0" i="0" u="none" strike="noStrike" baseline="0">
              <a:solidFill>
                <a:srgbClr val="000000"/>
              </a:solidFill>
              <a:latin typeface="Courier New"/>
              <a:cs typeface="Courier New"/>
            </a:rPr>
            <a:t>-------------+------------------------------           Adj R-squared =  0.0017</a:t>
          </a:r>
        </a:p>
        <a:p>
          <a:pPr algn="l" rtl="0">
            <a:defRPr sz="1000"/>
          </a:pPr>
          <a:r>
            <a:rPr lang="en-US" sz="900" b="0" i="0" u="none" strike="noStrike" baseline="0">
              <a:solidFill>
                <a:srgbClr val="000000"/>
              </a:solidFill>
              <a:latin typeface="Courier New"/>
              <a:cs typeface="Courier New"/>
            </a:rPr>
            <a:t>       Total |  157256.664 18537  8.48339343           Root MSE      =  2.9101</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yrsed |      Coef.   Std. Err.      t    P&gt;|t|     [95% Conf. Interval]</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female |   .2444469   .0427623     5.72   0.000     .1606289    .3282649</a:t>
          </a:r>
        </a:p>
        <a:p>
          <a:pPr algn="l" rtl="0">
            <a:defRPr sz="1000"/>
          </a:pPr>
          <a:r>
            <a:rPr lang="en-US" sz="900" b="0" i="0" u="none" strike="noStrike" baseline="0">
              <a:solidFill>
                <a:srgbClr val="000000"/>
              </a:solidFill>
              <a:latin typeface="Courier New"/>
              <a:cs typeface="Courier New"/>
            </a:rPr>
            <a:t>       _cons |   13.31212   .0306297   434.62   0.000     13.25208    13.37216</a:t>
          </a:r>
        </a:p>
        <a:p>
          <a:pPr algn="l" rtl="0">
            <a:defRPr sz="1000"/>
          </a:pPr>
          <a:r>
            <a:rPr lang="en-US" sz="900" b="0" i="0" u="none" strike="noStrike" baseline="0">
              <a:solidFill>
                <a:srgbClr val="000000"/>
              </a:solidFill>
              <a:latin typeface="Courier New"/>
              <a:cs typeface="Courier New"/>
            </a:rPr>
            <a:t>------------------------------------------------------------------------------</a:t>
          </a:r>
        </a:p>
        <a:p>
          <a:pPr algn="l" rtl="0">
            <a:defRPr sz="1000"/>
          </a:pPr>
          <a:endParaRPr lang="en-US" sz="900" b="0" i="0" u="none" strike="noStrike" baseline="0">
            <a:solidFill>
              <a:srgbClr val="000000"/>
            </a:solidFill>
            <a:latin typeface="Courier New"/>
            <a:cs typeface="Courier New"/>
          </a:endParaRPr>
        </a:p>
      </xdr:txBody>
    </xdr:sp>
    <xdr:clientData/>
  </xdr:twoCellAnchor>
  <xdr:twoCellAnchor>
    <xdr:from>
      <xdr:col>0</xdr:col>
      <xdr:colOff>371475</xdr:colOff>
      <xdr:row>77</xdr:row>
      <xdr:rowOff>142875</xdr:rowOff>
    </xdr:from>
    <xdr:to>
      <xdr:col>7</xdr:col>
      <xdr:colOff>495300</xdr:colOff>
      <xdr:row>84</xdr:row>
      <xdr:rowOff>76200</xdr:rowOff>
    </xdr:to>
    <xdr:sp macro="" textlink="">
      <xdr:nvSpPr>
        <xdr:cNvPr id="8" name="TextBox 7"/>
        <xdr:cNvSpPr txBox="1"/>
      </xdr:nvSpPr>
      <xdr:spPr>
        <a:xfrm>
          <a:off x="371475" y="12611100"/>
          <a:ext cx="4762500" cy="10668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latin typeface="Times New Roman" pitchFamily="18" charset="0"/>
              <a:cs typeface="Times New Roman" pitchFamily="18" charset="0"/>
            </a:rPr>
            <a:t>The 95% Confidence Interval for the beta coefficient of educational gap between women and men is simply Beta±1.96 SE-</a:t>
          </a:r>
          <a:r>
            <a:rPr lang="en-US" sz="1100" baseline="0">
              <a:latin typeface="Times New Roman" pitchFamily="18" charset="0"/>
              <a:cs typeface="Times New Roman" pitchFamily="18" charset="0"/>
            </a:rPr>
            <a:t> (the key value is a tiny bit lower for the Normal, a tiny bit higher for the T with 18K df, substantially higher for T distribution with 5 df)</a:t>
          </a:r>
          <a:endParaRPr lang="en-US" sz="1100">
            <a:latin typeface="Times New Roman" pitchFamily="18" charset="0"/>
            <a:cs typeface="Times New Roman" pitchFamily="18" charset="0"/>
          </a:endParaRPr>
        </a:p>
      </xdr:txBody>
    </xdr:sp>
    <xdr:clientData/>
  </xdr:twoCellAnchor>
</xdr:wsDr>
</file>

<file path=xl/drawings/drawing8.xml><?xml version="1.0" encoding="utf-8"?>
<c:userShapes xmlns:c="http://schemas.openxmlformats.org/drawingml/2006/chart">
  <cdr:relSizeAnchor xmlns:cdr="http://schemas.openxmlformats.org/drawingml/2006/chartDrawing">
    <cdr:from>
      <cdr:x>0.56271</cdr:x>
      <cdr:y>0.78126</cdr:y>
    </cdr:from>
    <cdr:to>
      <cdr:x>0.56271</cdr:x>
      <cdr:y>0.87561</cdr:y>
    </cdr:to>
    <cdr:cxnSp macro="">
      <cdr:nvCxnSpPr>
        <cdr:cNvPr id="3" name="Straight Connector 2"/>
        <cdr:cNvCxnSpPr/>
      </cdr:nvCxnSpPr>
      <cdr:spPr>
        <a:xfrm xmlns:a="http://schemas.openxmlformats.org/drawingml/2006/main" flipV="1">
          <a:off x="3181350" y="4305300"/>
          <a:ext cx="0" cy="523875"/>
        </a:xfrm>
        <a:prstGeom xmlns:a="http://schemas.openxmlformats.org/drawingml/2006/main" prst="line">
          <a:avLst/>
        </a:prstGeom>
        <a:ln xmlns:a="http://schemas.openxmlformats.org/drawingml/2006/main" w="28575"/>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dr:relSizeAnchor xmlns:cdr="http://schemas.openxmlformats.org/drawingml/2006/chartDrawing">
    <cdr:from>
      <cdr:x>0.3275</cdr:x>
      <cdr:y>0.78702</cdr:y>
    </cdr:from>
    <cdr:to>
      <cdr:x>0.3275</cdr:x>
      <cdr:y>0.88113</cdr:y>
    </cdr:to>
    <cdr:cxnSp macro="">
      <cdr:nvCxnSpPr>
        <cdr:cNvPr id="4" name="Straight Connector 3"/>
        <cdr:cNvCxnSpPr/>
      </cdr:nvCxnSpPr>
      <cdr:spPr>
        <a:xfrm xmlns:a="http://schemas.openxmlformats.org/drawingml/2006/main" flipV="1">
          <a:off x="1841500" y="4337050"/>
          <a:ext cx="0" cy="523875"/>
        </a:xfrm>
        <a:prstGeom xmlns:a="http://schemas.openxmlformats.org/drawingml/2006/main" prst="line">
          <a:avLst/>
        </a:prstGeom>
        <a:ln xmlns:a="http://schemas.openxmlformats.org/drawingml/2006/main" w="28575"/>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dr:relSizeAnchor xmlns:cdr="http://schemas.openxmlformats.org/drawingml/2006/chartDrawing">
    <cdr:from>
      <cdr:x>0.3338</cdr:x>
      <cdr:y>0.81577</cdr:y>
    </cdr:from>
    <cdr:to>
      <cdr:x>0.55297</cdr:x>
      <cdr:y>0.8175</cdr:y>
    </cdr:to>
    <cdr:cxnSp macro="">
      <cdr:nvCxnSpPr>
        <cdr:cNvPr id="6" name="Straight Arrow Connector 5"/>
        <cdr:cNvCxnSpPr/>
      </cdr:nvCxnSpPr>
      <cdr:spPr>
        <a:xfrm xmlns:a="http://schemas.openxmlformats.org/drawingml/2006/main" flipV="1">
          <a:off x="1885950" y="4495800"/>
          <a:ext cx="1228725" cy="9525"/>
        </a:xfrm>
        <a:prstGeom xmlns:a="http://schemas.openxmlformats.org/drawingml/2006/main" prst="straightConnector1">
          <a:avLst/>
        </a:prstGeom>
        <a:ln xmlns:a="http://schemas.openxmlformats.org/drawingml/2006/main">
          <a:headEnd type="arrow"/>
          <a:tailEnd type="arrow"/>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userShapes>
</file>

<file path=xl/drawings/drawing9.xml><?xml version="1.0" encoding="utf-8"?>
<xdr:wsDr xmlns:xdr="http://schemas.openxmlformats.org/drawingml/2006/spreadsheetDrawing" xmlns:a="http://schemas.openxmlformats.org/drawingml/2006/main">
  <xdr:twoCellAnchor>
    <xdr:from>
      <xdr:col>8</xdr:col>
      <xdr:colOff>285750</xdr:colOff>
      <xdr:row>7</xdr:row>
      <xdr:rowOff>28575</xdr:rowOff>
    </xdr:from>
    <xdr:to>
      <xdr:col>20</xdr:col>
      <xdr:colOff>104775</xdr:colOff>
      <xdr:row>41</xdr:row>
      <xdr:rowOff>133350</xdr:rowOff>
    </xdr:to>
    <xdr:graphicFrame macro="">
      <xdr:nvGraphicFramePr>
        <xdr:cNvPr id="4639945"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361950</xdr:colOff>
      <xdr:row>3</xdr:row>
      <xdr:rowOff>57150</xdr:rowOff>
    </xdr:from>
    <xdr:to>
      <xdr:col>7</xdr:col>
      <xdr:colOff>522084</xdr:colOff>
      <xdr:row>13</xdr:row>
      <xdr:rowOff>38100</xdr:rowOff>
    </xdr:to>
    <xdr:sp macro="" textlink="">
      <xdr:nvSpPr>
        <xdr:cNvPr id="13314" name="Text Box 2"/>
        <xdr:cNvSpPr txBox="1">
          <a:spLocks noChangeArrowheads="1"/>
        </xdr:cNvSpPr>
      </xdr:nvSpPr>
      <xdr:spPr bwMode="auto">
        <a:xfrm>
          <a:off x="2190750" y="542925"/>
          <a:ext cx="3200400" cy="160020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Regression Lines in Y=slope*X +intercept</a:t>
          </a:r>
        </a:p>
        <a:p>
          <a:pPr algn="l" rtl="0">
            <a:defRPr sz="1000"/>
          </a:pPr>
          <a:r>
            <a:rPr lang="en-US" sz="1000" b="0" i="0" u="none" strike="noStrike" baseline="0">
              <a:solidFill>
                <a:srgbClr val="000000"/>
              </a:solidFill>
              <a:latin typeface="Arial"/>
              <a:cs typeface="Arial"/>
            </a:rPr>
            <a:t>form. When X=0, Y=intercept.</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Traditionally the X variable is a predictor, and the Y variable is the outcome variable in our regression.</a:t>
          </a:r>
        </a:p>
      </xdr:txBody>
    </xdr:sp>
    <xdr:clientData/>
  </xdr:twoCellAnchor>
  <xdr:twoCellAnchor editAs="oneCell">
    <xdr:from>
      <xdr:col>1</xdr:col>
      <xdr:colOff>47625</xdr:colOff>
      <xdr:row>46</xdr:row>
      <xdr:rowOff>28575</xdr:rowOff>
    </xdr:from>
    <xdr:to>
      <xdr:col>10</xdr:col>
      <xdr:colOff>304800</xdr:colOff>
      <xdr:row>76</xdr:row>
      <xdr:rowOff>28575</xdr:rowOff>
    </xdr:to>
    <xdr:pic>
      <xdr:nvPicPr>
        <xdr:cNvPr id="4639947" name="Picture 3"/>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57225" y="7477125"/>
          <a:ext cx="6638925" cy="4857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11</xdr:col>
      <xdr:colOff>161925</xdr:colOff>
      <xdr:row>42</xdr:row>
      <xdr:rowOff>118110</xdr:rowOff>
    </xdr:from>
    <xdr:to>
      <xdr:col>20</xdr:col>
      <xdr:colOff>219075</xdr:colOff>
      <xdr:row>85</xdr:row>
      <xdr:rowOff>16</xdr:rowOff>
    </xdr:to>
    <xdr:sp macro="" textlink="">
      <xdr:nvSpPr>
        <xdr:cNvPr id="13316" name="Text Box 4"/>
        <xdr:cNvSpPr txBox="1">
          <a:spLocks noChangeArrowheads="1"/>
        </xdr:cNvSpPr>
      </xdr:nvSpPr>
      <xdr:spPr bwMode="auto">
        <a:xfrm>
          <a:off x="7762875" y="6924675"/>
          <a:ext cx="5543550" cy="683895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gen hourwage_adj= hourwage</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replace hourwage_adj=. if hourwage&gt;9997</a:t>
          </a:r>
        </a:p>
        <a:p>
          <a:pPr algn="l" rtl="0">
            <a:defRPr sz="1000"/>
          </a:pPr>
          <a:r>
            <a:rPr lang="en-US" sz="900" b="0" i="0" u="none" strike="noStrike" baseline="0">
              <a:solidFill>
                <a:srgbClr val="000000"/>
              </a:solidFill>
              <a:latin typeface="Courier New"/>
              <a:cs typeface="Courier New"/>
            </a:rPr>
            <a:t>(125702 real changes made, 125702 to missing)</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replace hourwage_adj= hourwage_adj/100</a:t>
          </a:r>
        </a:p>
        <a:p>
          <a:pPr algn="l" rtl="0">
            <a:defRPr sz="1000"/>
          </a:pPr>
          <a:r>
            <a:rPr lang="en-US" sz="900" b="0" i="0" u="none" strike="noStrike" baseline="0">
              <a:solidFill>
                <a:srgbClr val="000000"/>
              </a:solidFill>
              <a:latin typeface="Courier New"/>
              <a:cs typeface="Courier New"/>
            </a:rPr>
            <a:t>(8005 real changes made)</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a:t>
          </a:r>
          <a:r>
            <a:rPr lang="en-US" sz="900" b="1" i="0" u="none" strike="noStrike" baseline="0">
              <a:solidFill>
                <a:srgbClr val="000000"/>
              </a:solidFill>
              <a:latin typeface="Courier New"/>
              <a:cs typeface="Courier New"/>
            </a:rPr>
            <a:t>twoway (scatter hourwage_adj yrsed) (lfit hourwage_adj yrsed) if age&gt;29 &amp;age&lt;40 &amp; sex==1</a:t>
          </a:r>
          <a:endParaRPr lang="en-US" sz="900" b="0" i="0" u="none" strike="noStrike" baseline="0">
            <a:solidFill>
              <a:srgbClr val="000000"/>
            </a:solidFill>
            <a:latin typeface="Courier New"/>
            <a:cs typeface="Courier New"/>
          </a:endParaRPr>
        </a:p>
        <a:p>
          <a:pPr algn="l" rtl="0">
            <a:defRPr sz="1000"/>
          </a:pPr>
          <a:endParaRPr lang="en-US" sz="900" b="0" i="0" u="none" strike="noStrike" baseline="0">
            <a:solidFill>
              <a:srgbClr val="000000"/>
            </a:solidFill>
            <a:latin typeface="Courier New"/>
            <a:cs typeface="Courier New"/>
          </a:endParaRPr>
        </a:p>
        <a:p>
          <a:pPr algn="l" rtl="0">
            <a:defRPr sz="1000"/>
          </a:pPr>
          <a:r>
            <a:rPr lang="en-US" sz="900" b="1" i="0" u="none" strike="noStrike" baseline="0">
              <a:solidFill>
                <a:srgbClr val="000000"/>
              </a:solidFill>
              <a:latin typeface="Courier New"/>
              <a:cs typeface="Courier New"/>
            </a:rPr>
            <a:t>regress hourwage_adj yrsed if age &gt;29 &amp; age&lt;40 &amp; sex==1</a:t>
          </a:r>
          <a:endParaRPr lang="en-US" sz="900" b="0" i="0" u="none" strike="noStrike" baseline="0">
            <a:solidFill>
              <a:srgbClr val="000000"/>
            </a:solidFill>
            <a:latin typeface="Courier New"/>
            <a:cs typeface="Courier New"/>
          </a:endParaRP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Source |       SS       df       MS              Number of obs =     955</a:t>
          </a:r>
        </a:p>
        <a:p>
          <a:pPr algn="l" rtl="0">
            <a:defRPr sz="1000"/>
          </a:pPr>
          <a:r>
            <a:rPr lang="en-US" sz="900" b="0" i="0" u="none" strike="noStrike" baseline="0">
              <a:solidFill>
                <a:srgbClr val="000000"/>
              </a:solidFill>
              <a:latin typeface="Courier New"/>
              <a:cs typeface="Courier New"/>
            </a:rPr>
            <a:t>-------------+------------------------------           F(  1,   953) =   77.41</a:t>
          </a:r>
        </a:p>
        <a:p>
          <a:pPr algn="l" rtl="0">
            <a:defRPr sz="1000"/>
          </a:pPr>
          <a:r>
            <a:rPr lang="en-US" sz="900" b="0" i="0" u="none" strike="noStrike" baseline="0">
              <a:solidFill>
                <a:srgbClr val="000000"/>
              </a:solidFill>
              <a:latin typeface="Courier New"/>
              <a:cs typeface="Courier New"/>
            </a:rPr>
            <a:t>       Model |  4486.04715     1  4486.04715           Prob &gt; F      =  0.0000</a:t>
          </a:r>
        </a:p>
        <a:p>
          <a:pPr algn="l" rtl="0">
            <a:defRPr sz="1000"/>
          </a:pPr>
          <a:r>
            <a:rPr lang="en-US" sz="900" b="0" i="0" u="none" strike="noStrike" baseline="0">
              <a:solidFill>
                <a:srgbClr val="000000"/>
              </a:solidFill>
              <a:latin typeface="Courier New"/>
              <a:cs typeface="Courier New"/>
            </a:rPr>
            <a:t>    Residual |  55226.3995   953  57.9500519           R-squared     =  0.0751</a:t>
          </a:r>
        </a:p>
        <a:p>
          <a:pPr algn="l" rtl="0">
            <a:defRPr sz="1000"/>
          </a:pPr>
          <a:r>
            <a:rPr lang="en-US" sz="900" b="0" i="0" u="none" strike="noStrike" baseline="0">
              <a:solidFill>
                <a:srgbClr val="000000"/>
              </a:solidFill>
              <a:latin typeface="Courier New"/>
              <a:cs typeface="Courier New"/>
            </a:rPr>
            <a:t>-------------+------------------------------           Adj R-squared =  0.0742</a:t>
          </a:r>
        </a:p>
        <a:p>
          <a:pPr algn="l" rtl="0">
            <a:defRPr sz="1000"/>
          </a:pPr>
          <a:r>
            <a:rPr lang="en-US" sz="900" b="0" i="0" u="none" strike="noStrike" baseline="0">
              <a:solidFill>
                <a:srgbClr val="000000"/>
              </a:solidFill>
              <a:latin typeface="Courier New"/>
              <a:cs typeface="Courier New"/>
            </a:rPr>
            <a:t>       Total |  59712.4466   954  62.5916631           Root MSE      =  7.6125</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hourwage_adj |      Coef.   Std. Err.      t    P&gt;|t|     [95% Conf. Interval]</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yrsed |   .8634938   .0981418     8.80   0.000     .6708947    1.056093</a:t>
          </a:r>
        </a:p>
        <a:p>
          <a:pPr algn="l" rtl="0">
            <a:defRPr sz="1000"/>
          </a:pPr>
          <a:r>
            <a:rPr lang="en-US" sz="900" b="0" i="0" u="none" strike="noStrike" baseline="0">
              <a:solidFill>
                <a:srgbClr val="000000"/>
              </a:solidFill>
              <a:latin typeface="Courier New"/>
              <a:cs typeface="Courier New"/>
            </a:rPr>
            <a:t>       _cons |   2.865037   1.277871     2.24   0.025     .3572705    5.372803</a:t>
          </a:r>
        </a:p>
        <a:p>
          <a:pPr algn="l" rtl="0">
            <a:defRPr sz="1000"/>
          </a:pPr>
          <a:r>
            <a:rPr lang="en-US" sz="900" b="0" i="0" u="none" strike="noStrike" baseline="0">
              <a:solidFill>
                <a:srgbClr val="000000"/>
              </a:solidFill>
              <a:latin typeface="Courier New"/>
              <a:cs typeface="Courier New"/>
            </a:rPr>
            <a:t>------------------------------------------------------------------------------</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So what is the relationship between the graph and the regression? Well, the</a:t>
          </a:r>
        </a:p>
        <a:p>
          <a:pPr algn="l" rtl="0">
            <a:defRPr sz="1000"/>
          </a:pPr>
          <a:r>
            <a:rPr lang="en-US" sz="900" b="0" i="0" u="none" strike="noStrike" baseline="0">
              <a:solidFill>
                <a:srgbClr val="000000"/>
              </a:solidFill>
              <a:latin typeface="Courier New"/>
              <a:cs typeface="Courier New"/>
            </a:rPr>
            <a:t>regression line is the line on the graph. The slope is 0.86, meaning each</a:t>
          </a:r>
        </a:p>
        <a:p>
          <a:pPr algn="l" rtl="0">
            <a:defRPr sz="1000"/>
          </a:pPr>
          <a:r>
            <a:rPr lang="en-US" sz="900" b="0" i="0" u="none" strike="noStrike" baseline="0">
              <a:solidFill>
                <a:srgbClr val="000000"/>
              </a:solidFill>
              <a:latin typeface="Courier New"/>
              <a:cs typeface="Courier New"/>
            </a:rPr>
            <a:t>additional year of education raises your hourly wage by 86 cents. The T</a:t>
          </a:r>
        </a:p>
        <a:p>
          <a:pPr algn="l" rtl="0">
            <a:defRPr sz="1000"/>
          </a:pPr>
          <a:r>
            <a:rPr lang="en-US" sz="900" b="0" i="0" u="none" strike="noStrike" baseline="0">
              <a:solidFill>
                <a:srgbClr val="000000"/>
              </a:solidFill>
              <a:latin typeface="Courier New"/>
              <a:cs typeface="Courier New"/>
            </a:rPr>
            <a:t>statistic (which is just the coefficient divided by std error) is 8.8, which is</a:t>
          </a:r>
        </a:p>
        <a:p>
          <a:pPr algn="l" rtl="0">
            <a:defRPr sz="1000"/>
          </a:pPr>
          <a:r>
            <a:rPr lang="en-US" sz="900" b="0" i="0" u="none" strike="noStrike" baseline="0">
              <a:solidFill>
                <a:srgbClr val="000000"/>
              </a:solidFill>
              <a:latin typeface="Courier New"/>
              <a:cs typeface="Courier New"/>
            </a:rPr>
            <a:t>highly significant, P value very small, meaning we are sure this slope (in the</a:t>
          </a:r>
        </a:p>
        <a:p>
          <a:pPr algn="l" rtl="0">
            <a:defRPr sz="1000"/>
          </a:pPr>
          <a:r>
            <a:rPr lang="en-US" sz="900" b="0" i="0" u="none" strike="noStrike" baseline="0">
              <a:solidFill>
                <a:srgbClr val="000000"/>
              </a:solidFill>
              <a:latin typeface="Courier New"/>
              <a:cs typeface="Courier New"/>
            </a:rPr>
            <a:t>wider society) would be nonzero. The constant represents the predicted value of</a:t>
          </a:r>
        </a:p>
        <a:p>
          <a:pPr algn="l" rtl="0">
            <a:defRPr sz="1000"/>
          </a:pPr>
          <a:r>
            <a:rPr lang="en-US" sz="900" b="0" i="0" u="none" strike="noStrike" baseline="0">
              <a:solidFill>
                <a:srgbClr val="000000"/>
              </a:solidFill>
              <a:latin typeface="Courier New"/>
              <a:cs typeface="Courier New"/>
            </a:rPr>
            <a:t>earnings when yrsed==0. If you look at the graph below, you will see that</a:t>
          </a:r>
        </a:p>
        <a:p>
          <a:pPr algn="l" rtl="0">
            <a:defRPr sz="1000"/>
          </a:pPr>
          <a:r>
            <a:rPr lang="en-US" sz="900" b="0" i="0" u="none" strike="noStrike" baseline="0">
              <a:solidFill>
                <a:srgbClr val="000000"/>
              </a:solidFill>
              <a:latin typeface="Courier New"/>
              <a:cs typeface="Courier New"/>
            </a:rPr>
            <a:t>everyone with yrsed==0 has earnings greater than the predicted value of 2.86,</a:t>
          </a:r>
        </a:p>
        <a:p>
          <a:pPr algn="l" rtl="0">
            <a:defRPr sz="1000"/>
          </a:pPr>
          <a:r>
            <a:rPr lang="en-US" sz="900" b="0" i="0" u="none" strike="noStrike" baseline="0">
              <a:solidFill>
                <a:srgbClr val="000000"/>
              </a:solidFill>
              <a:latin typeface="Courier New"/>
              <a:cs typeface="Courier New"/>
            </a:rPr>
            <a:t>that is they are above the line.</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Lastly, the R-square tells us how much of the variance in hourly wages is</a:t>
          </a:r>
        </a:p>
        <a:p>
          <a:pPr algn="l" rtl="0">
            <a:defRPr sz="1000"/>
          </a:pPr>
          <a:r>
            <a:rPr lang="en-US" sz="900" b="0" i="0" u="none" strike="noStrike" baseline="0">
              <a:solidFill>
                <a:srgbClr val="000000"/>
              </a:solidFill>
              <a:latin typeface="Courier New"/>
              <a:cs typeface="Courier New"/>
            </a:rPr>
            <a:t>explained by years of education. The answer is 7.5% This means that there may be</a:t>
          </a:r>
        </a:p>
        <a:p>
          <a:pPr algn="l" rtl="0">
            <a:defRPr sz="1000"/>
          </a:pPr>
          <a:r>
            <a:rPr lang="en-US" sz="900" b="0" i="0" u="none" strike="noStrike" baseline="0">
              <a:solidFill>
                <a:srgbClr val="000000"/>
              </a:solidFill>
              <a:latin typeface="Courier New"/>
              <a:cs typeface="Courier New"/>
            </a:rPr>
            <a:t>other things that explain hourly wages that we are not taking account of here…</a:t>
          </a:r>
        </a:p>
      </xdr:txBody>
    </xdr:sp>
    <xdr:clientData/>
  </xdr:twoCellAnchor>
</xdr:wsDr>
</file>

<file path=xl/drawings/drawing10.xml><?xml version="1.0" encoding="utf-8"?>
<xdr:wsDr xmlns:xdr="http://schemas.openxmlformats.org/drawingml/2006/spreadsheetDrawing" xmlns:a="http://schemas.openxmlformats.org/drawingml/2006/main">
  <xdr:oneCellAnchor>
    <xdr:from>
      <xdr:col>3</xdr:col>
      <xdr:colOff>161924</xdr:colOff>
      <xdr:row>17</xdr:row>
      <xdr:rowOff>95248</xdr:rowOff>
    </xdr:from>
    <xdr:ext cx="5970046" cy="19576641"/>
    <xdr:sp macro="" textlink="">
      <xdr:nvSpPr>
        <xdr:cNvPr id="7169" name="Text Box 1"/>
        <xdr:cNvSpPr txBox="1">
          <a:spLocks noChangeArrowheads="1"/>
        </xdr:cNvSpPr>
      </xdr:nvSpPr>
      <xdr:spPr bwMode="auto">
        <a:xfrm>
          <a:off x="2003424" y="2793998"/>
          <a:ext cx="5970046" cy="19576641"/>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7432" rIns="0" bIns="0" anchor="t" upright="1">
          <a:spAutoFit/>
        </a:bodyPr>
        <a:lstStyle/>
        <a:p>
          <a:pPr algn="l" rtl="0">
            <a:defRPr sz="1000"/>
          </a:pPr>
          <a:r>
            <a:rPr lang="en-US" sz="900" b="1" i="0" u="none" strike="noStrike" baseline="0">
              <a:solidFill>
                <a:srgbClr val="000000"/>
              </a:solidFill>
              <a:latin typeface="Courier New"/>
              <a:cs typeface="Courier New"/>
            </a:rPr>
            <a:t>*One way of dealing with dummy variables, using the xi command which is left over from earlier versions of Stata.</a:t>
          </a:r>
        </a:p>
        <a:p>
          <a:pPr algn="l" rtl="0">
            <a:defRPr sz="1000"/>
          </a:pPr>
          <a:endParaRPr lang="en-US" sz="900" b="1" i="0" u="none" strike="noStrike" baseline="0">
            <a:solidFill>
              <a:srgbClr val="000000"/>
            </a:solidFill>
            <a:latin typeface="Courier New"/>
            <a:cs typeface="Courier New"/>
          </a:endParaRPr>
        </a:p>
        <a:p>
          <a:pPr algn="l" rtl="0">
            <a:defRPr sz="1000"/>
          </a:pPr>
          <a:r>
            <a:rPr lang="en-US" sz="900" b="1" i="0" u="none" strike="noStrike" baseline="0">
              <a:solidFill>
                <a:srgbClr val="000000"/>
              </a:solidFill>
              <a:latin typeface="Courier New"/>
              <a:cs typeface="Courier New"/>
            </a:rPr>
            <a:t>*notes on xi:</a:t>
          </a:r>
        </a:p>
        <a:p>
          <a:pPr algn="l" rtl="0">
            <a:defRPr sz="1000"/>
          </a:pPr>
          <a:r>
            <a:rPr lang="en-US" sz="900" b="1" i="0" u="none" strike="noStrike" baseline="0">
              <a:solidFill>
                <a:srgbClr val="000000"/>
              </a:solidFill>
              <a:latin typeface="Courier New"/>
              <a:cs typeface="Courier New"/>
            </a:rPr>
            <a:t>* it is built in to Stata</a:t>
          </a:r>
        </a:p>
        <a:p>
          <a:pPr algn="l" rtl="0">
            <a:defRPr sz="1000"/>
          </a:pPr>
          <a:r>
            <a:rPr lang="en-US" sz="900" b="1" i="0" u="none" strike="noStrike" baseline="0">
              <a:solidFill>
                <a:srgbClr val="000000"/>
              </a:solidFill>
              <a:latin typeface="Courier New"/>
              <a:cs typeface="Courier New"/>
            </a:rPr>
            <a:t>* xi can be used as a prefix or as a separate command</a:t>
          </a:r>
        </a:p>
        <a:p>
          <a:pPr algn="l" rtl="0">
            <a:defRPr sz="1000"/>
          </a:pPr>
          <a:r>
            <a:rPr lang="en-US" sz="900" b="1" i="0" u="none" strike="noStrike" baseline="0">
              <a:solidFill>
                <a:srgbClr val="000000"/>
              </a:solidFill>
              <a:latin typeface="Courier New"/>
              <a:cs typeface="Courier New"/>
            </a:rPr>
            <a:t>* xi creates dummy variables in your variable list (starting with _I*).</a:t>
          </a:r>
        </a:p>
        <a:p>
          <a:pPr algn="l" rtl="0">
            <a:defRPr sz="1000"/>
          </a:pPr>
          <a:r>
            <a:rPr lang="en-US" sz="900" b="1" i="0" u="none" strike="noStrike" baseline="0">
              <a:solidFill>
                <a:srgbClr val="000000"/>
              </a:solidFill>
              <a:latin typeface="Courier New"/>
              <a:cs typeface="Courier New"/>
            </a:rPr>
            <a:t>* xi has some limitations in terms of what kinds of dummy variables can be created</a:t>
          </a:r>
        </a:p>
        <a:p>
          <a:pPr algn="l" rtl="0">
            <a:defRPr sz="1000"/>
          </a:pPr>
          <a:r>
            <a:rPr lang="en-US" sz="900" b="1" i="0" u="none" strike="noStrike" baseline="0">
              <a:solidFill>
                <a:srgbClr val="000000"/>
              </a:solidFill>
              <a:latin typeface="Courier New"/>
              <a:cs typeface="Courier New"/>
            </a:rPr>
            <a:t>* need to use the i.variable_name prefix to indicate dummy variable creation for categorical variable variable_name</a:t>
          </a:r>
        </a:p>
        <a:p>
          <a:pPr algn="l" rtl="0">
            <a:defRPr sz="1000"/>
          </a:pPr>
          <a:r>
            <a:rPr lang="en-US" sz="900" b="1" i="0" u="none" strike="noStrike" baseline="0">
              <a:solidFill>
                <a:srgbClr val="000000"/>
              </a:solidFill>
              <a:latin typeface="Courier New"/>
              <a:cs typeface="Courier New"/>
            </a:rPr>
            <a:t>* need a separate command to change the comparison category of each variable</a:t>
          </a:r>
        </a:p>
        <a:p>
          <a:pPr algn="l" rtl="0">
            <a:defRPr sz="1000"/>
          </a:pPr>
          <a:endParaRPr lang="en-US" sz="900" b="1" i="0" u="none" strike="noStrike" baseline="0">
            <a:solidFill>
              <a:srgbClr val="000000"/>
            </a:solidFill>
            <a:latin typeface="Courier New"/>
            <a:cs typeface="Courier New"/>
          </a:endParaRPr>
        </a:p>
        <a:p>
          <a:pPr algn="l" rtl="0">
            <a:defRPr sz="1000"/>
          </a:pPr>
          <a:r>
            <a:rPr lang="en-US" sz="900" b="1" i="0" u="none" strike="noStrike" baseline="0">
              <a:solidFill>
                <a:srgbClr val="000000"/>
              </a:solidFill>
              <a:latin typeface="Courier New"/>
              <a:cs typeface="Courier New"/>
            </a:rPr>
            <a:t>. table metro if age&gt;29 &amp; age&lt;65 &amp; sex==1, contents( freq mean incwage)</a:t>
          </a:r>
        </a:p>
        <a:p>
          <a:pPr algn="l" rtl="0">
            <a:defRPr sz="1000"/>
          </a:pPr>
          <a:endParaRPr lang="en-US" sz="900" b="1"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Metropolitan central city   |</a:t>
          </a:r>
        </a:p>
        <a:p>
          <a:pPr algn="l" rtl="0">
            <a:defRPr sz="1000"/>
          </a:pPr>
          <a:r>
            <a:rPr lang="en-US" sz="900" b="0" i="0" u="none" strike="noStrike" baseline="0">
              <a:solidFill>
                <a:srgbClr val="000000"/>
              </a:solidFill>
              <a:latin typeface="Courier New"/>
              <a:cs typeface="Courier New"/>
            </a:rPr>
            <a:t>status                      |         Freq.  mean(incwage)</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Not identifiable |            94    31743.04255</a:t>
          </a:r>
        </a:p>
        <a:p>
          <a:pPr algn="l" rtl="0">
            <a:defRPr sz="1000"/>
          </a:pPr>
          <a:r>
            <a:rPr lang="en-US" sz="900" b="0" i="0" u="none" strike="noStrike" baseline="0">
              <a:solidFill>
                <a:srgbClr val="000000"/>
              </a:solidFill>
              <a:latin typeface="Courier New"/>
              <a:cs typeface="Courier New"/>
            </a:rPr>
            <a:t>          Not in metro area |         6,628     27189.6465</a:t>
          </a:r>
        </a:p>
        <a:p>
          <a:pPr algn="l" rtl="0">
            <a:defRPr sz="1000"/>
          </a:pPr>
          <a:r>
            <a:rPr lang="en-US" sz="900" b="0" i="0" u="none" strike="noStrike" baseline="0">
              <a:solidFill>
                <a:srgbClr val="000000"/>
              </a:solidFill>
              <a:latin typeface="Courier New"/>
              <a:cs typeface="Courier New"/>
            </a:rPr>
            <a:t>               Central city |         6,727    34445.35841</a:t>
          </a:r>
        </a:p>
        <a:p>
          <a:pPr algn="l" rtl="0">
            <a:defRPr sz="1000"/>
          </a:pPr>
          <a:r>
            <a:rPr lang="en-US" sz="900" b="0" i="0" u="none" strike="noStrike" baseline="0">
              <a:solidFill>
                <a:srgbClr val="000000"/>
              </a:solidFill>
              <a:latin typeface="Courier New"/>
              <a:cs typeface="Courier New"/>
            </a:rPr>
            <a:t>       Outside central city |        11,639     43203.0348</a:t>
          </a:r>
        </a:p>
        <a:p>
          <a:pPr algn="l" rtl="0">
            <a:defRPr sz="1000"/>
          </a:pPr>
          <a:r>
            <a:rPr lang="en-US" sz="900" b="0" i="0" u="none" strike="noStrike" baseline="0">
              <a:solidFill>
                <a:srgbClr val="000000"/>
              </a:solidFill>
              <a:latin typeface="Courier New"/>
              <a:cs typeface="Courier New"/>
            </a:rPr>
            <a:t>Central city status unknown |         4,247    35557.95997</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And note the value codes and labels:</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codebook metro</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metro                                      Metropolitan central city status</a:t>
          </a:r>
        </a:p>
        <a:p>
          <a:pPr algn="l" rtl="0">
            <a:defRPr sz="1000"/>
          </a:pPr>
          <a:r>
            <a:rPr lang="en-US" sz="900" b="0" i="0" u="none" strike="noStrike" baseline="0">
              <a:solidFill>
                <a:srgbClr val="000000"/>
              </a:solidFill>
              <a:latin typeface="Courier New"/>
              <a:cs typeface="Courier New"/>
            </a:rPr>
            <a:t>---------------------------------------------------------------------------</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type:  numeric (byte)</a:t>
          </a:r>
        </a:p>
        <a:p>
          <a:pPr algn="l" rtl="0">
            <a:defRPr sz="1000"/>
          </a:pPr>
          <a:r>
            <a:rPr lang="en-US" sz="900" b="0" i="0" u="none" strike="noStrike" baseline="0">
              <a:solidFill>
                <a:srgbClr val="000000"/>
              </a:solidFill>
              <a:latin typeface="Courier New"/>
              <a:cs typeface="Courier New"/>
            </a:rPr>
            <a:t>                 label:  metrolbl</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range:  [0,4]                        units:  1</a:t>
          </a:r>
        </a:p>
        <a:p>
          <a:pPr algn="l" rtl="0">
            <a:defRPr sz="1000"/>
          </a:pPr>
          <a:r>
            <a:rPr lang="en-US" sz="900" b="0" i="0" u="none" strike="noStrike" baseline="0">
              <a:solidFill>
                <a:srgbClr val="000000"/>
              </a:solidFill>
              <a:latin typeface="Courier New"/>
              <a:cs typeface="Courier New"/>
            </a:rPr>
            <a:t>         unique values:  5                        missing .:  0/133710</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tabulation:  Freq.   Numeric  Label</a:t>
          </a:r>
        </a:p>
        <a:p>
          <a:pPr algn="l" rtl="0">
            <a:defRPr sz="1000"/>
          </a:pPr>
          <a:r>
            <a:rPr lang="en-US" sz="900" b="0" i="0" u="none" strike="noStrike" baseline="0">
              <a:solidFill>
                <a:srgbClr val="000000"/>
              </a:solidFill>
              <a:latin typeface="Courier New"/>
              <a:cs typeface="Courier New"/>
            </a:rPr>
            <a:t>                           340         0  Not identifiable</a:t>
          </a:r>
        </a:p>
        <a:p>
          <a:pPr algn="l" rtl="0">
            <a:defRPr sz="1000"/>
          </a:pPr>
          <a:r>
            <a:rPr lang="en-US" sz="900" b="0" i="0" u="none" strike="noStrike" baseline="0">
              <a:solidFill>
                <a:srgbClr val="000000"/>
              </a:solidFill>
              <a:latin typeface="Courier New"/>
              <a:cs typeface="Courier New"/>
            </a:rPr>
            <a:t>                         29658         1  Not in metro area</a:t>
          </a:r>
        </a:p>
        <a:p>
          <a:pPr algn="l" rtl="0">
            <a:defRPr sz="1000"/>
          </a:pPr>
          <a:r>
            <a:rPr lang="en-US" sz="900" b="0" i="0" u="none" strike="noStrike" baseline="0">
              <a:solidFill>
                <a:srgbClr val="000000"/>
              </a:solidFill>
              <a:latin typeface="Courier New"/>
              <a:cs typeface="Courier New"/>
            </a:rPr>
            <a:t>                         32481         2  Central city</a:t>
          </a:r>
        </a:p>
        <a:p>
          <a:pPr algn="l" rtl="0">
            <a:defRPr sz="1000"/>
          </a:pPr>
          <a:r>
            <a:rPr lang="en-US" sz="900" b="0" i="0" u="none" strike="noStrike" baseline="0">
              <a:solidFill>
                <a:srgbClr val="000000"/>
              </a:solidFill>
              <a:latin typeface="Courier New"/>
              <a:cs typeface="Courier New"/>
            </a:rPr>
            <a:t>                         51468         3  Outside central city</a:t>
          </a:r>
        </a:p>
        <a:p>
          <a:pPr algn="l" rtl="0">
            <a:defRPr sz="1000"/>
          </a:pPr>
          <a:r>
            <a:rPr lang="en-US" sz="900" b="0" i="0" u="none" strike="noStrike" baseline="0">
              <a:solidFill>
                <a:srgbClr val="000000"/>
              </a:solidFill>
              <a:latin typeface="Courier New"/>
              <a:cs typeface="Courier New"/>
            </a:rPr>
            <a:t>                         19763         4  Central city status unknown</a:t>
          </a:r>
        </a:p>
        <a:p>
          <a:pPr algn="l" rtl="0">
            <a:defRPr sz="1000"/>
          </a:pPr>
          <a:endParaRPr lang="en-US" sz="900" b="0" i="0" u="none" strike="noStrike" baseline="0">
            <a:solidFill>
              <a:srgbClr val="000000"/>
            </a:solidFill>
            <a:latin typeface="Courier New"/>
            <a:cs typeface="Courier New"/>
          </a:endParaRPr>
        </a:p>
        <a:p>
          <a:pPr algn="l" rtl="0">
            <a:defRPr sz="1000"/>
          </a:pPr>
          <a:endParaRPr lang="en-US" sz="900" b="0" i="0" u="none" strike="noStrike" baseline="0">
            <a:solidFill>
              <a:srgbClr val="000000"/>
            </a:solidFill>
            <a:latin typeface="Courier New"/>
            <a:cs typeface="Courier New"/>
          </a:endParaRP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note that the non-identifiable metro status has few cases, and since the category itself is undefined (w.r.t. metro status), I think it makes sense to drop that first category from our regressions (and I do so below).</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In order to create the dummy variables by the old fashioned xi syntax, first do:</a:t>
          </a:r>
        </a:p>
        <a:p>
          <a:pPr algn="l" rtl="0">
            <a:defRPr sz="1000"/>
          </a:pPr>
          <a:endParaRPr lang="en-US" sz="900" b="0" i="0" u="none" strike="noStrike" baseline="0">
            <a:solidFill>
              <a:srgbClr val="000000"/>
            </a:solidFill>
            <a:latin typeface="Courier New"/>
            <a:cs typeface="Courier New"/>
          </a:endParaRPr>
        </a:p>
        <a:p>
          <a:pPr algn="l" rtl="0">
            <a:defRPr sz="1000"/>
          </a:pPr>
          <a:endParaRPr lang="en-US" sz="900" b="0" i="0" u="none" strike="noStrike" baseline="0">
            <a:solidFill>
              <a:srgbClr val="000000"/>
            </a:solidFill>
            <a:latin typeface="Courier New"/>
            <a:cs typeface="Courier New"/>
          </a:endParaRPr>
        </a:p>
        <a:p>
          <a:pPr algn="l" rtl="0">
            <a:defRPr sz="1000"/>
          </a:pPr>
          <a:r>
            <a:rPr lang="en-US" sz="900" b="1" i="0" u="none" strike="noStrike" baseline="0">
              <a:solidFill>
                <a:srgbClr val="000000"/>
              </a:solidFill>
              <a:latin typeface="Courier New"/>
              <a:cs typeface="Courier New"/>
            </a:rPr>
            <a:t>. xi i.metro</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creates the dummy variables, then</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1" i="0" u="none" strike="noStrike" baseline="0">
              <a:solidFill>
                <a:srgbClr val="000000"/>
              </a:solidFill>
              <a:latin typeface="Courier New"/>
              <a:cs typeface="Courier New"/>
            </a:rPr>
            <a:t> regress incwage _Imetro* if age&gt;29 &amp; age&lt;65 &amp; sex==1 &amp; metro~=0</a:t>
          </a:r>
          <a:endParaRPr lang="en-US" sz="900" b="0" i="0" u="none" strike="noStrike" baseline="0">
            <a:solidFill>
              <a:srgbClr val="000000"/>
            </a:solidFill>
            <a:latin typeface="Courier New"/>
            <a:cs typeface="Courier New"/>
          </a:endParaRP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Source |       SS       df       MS              Number of obs =   29241</a:t>
          </a:r>
        </a:p>
        <a:p>
          <a:pPr algn="l" rtl="0">
            <a:defRPr sz="1000"/>
          </a:pPr>
          <a:r>
            <a:rPr lang="en-US" sz="900" b="0" i="0" u="none" strike="noStrike" baseline="0">
              <a:solidFill>
                <a:srgbClr val="000000"/>
              </a:solidFill>
              <a:latin typeface="Courier New"/>
              <a:cs typeface="Courier New"/>
            </a:rPr>
            <a:t>-------------+------------------------------           F(  3, 29237) =  252.70</a:t>
          </a:r>
        </a:p>
        <a:p>
          <a:pPr algn="l" rtl="0">
            <a:defRPr sz="1000"/>
          </a:pPr>
          <a:r>
            <a:rPr lang="en-US" sz="900" b="0" i="0" u="none" strike="noStrike" baseline="0">
              <a:solidFill>
                <a:srgbClr val="000000"/>
              </a:solidFill>
              <a:latin typeface="Courier New"/>
              <a:cs typeface="Courier New"/>
            </a:rPr>
            <a:t>       Model |  1.1296e+12     3  3.7652e+11           Prob &gt; F      =  0.0000</a:t>
          </a:r>
        </a:p>
        <a:p>
          <a:pPr algn="l" rtl="0">
            <a:defRPr sz="1000"/>
          </a:pPr>
          <a:r>
            <a:rPr lang="en-US" sz="900" b="0" i="0" u="none" strike="noStrike" baseline="0">
              <a:solidFill>
                <a:srgbClr val="000000"/>
              </a:solidFill>
              <a:latin typeface="Courier New"/>
              <a:cs typeface="Courier New"/>
            </a:rPr>
            <a:t>    Residual |  4.3563e+13 29237  1.4900e+09           R-squared     =  0.0253</a:t>
          </a:r>
        </a:p>
        <a:p>
          <a:pPr algn="l" rtl="0">
            <a:defRPr sz="1000"/>
          </a:pPr>
          <a:r>
            <a:rPr lang="en-US" sz="900" b="0" i="0" u="none" strike="noStrike" baseline="0">
              <a:solidFill>
                <a:srgbClr val="000000"/>
              </a:solidFill>
              <a:latin typeface="Courier New"/>
              <a:cs typeface="Courier New"/>
            </a:rPr>
            <a:t>-------------+------------------------------           Adj R-squared =  0.0252</a:t>
          </a:r>
        </a:p>
        <a:p>
          <a:pPr algn="l" rtl="0">
            <a:defRPr sz="1000"/>
          </a:pPr>
          <a:r>
            <a:rPr lang="en-US" sz="900" b="0" i="0" u="none" strike="noStrike" baseline="0">
              <a:solidFill>
                <a:srgbClr val="000000"/>
              </a:solidFill>
              <a:latin typeface="Courier New"/>
              <a:cs typeface="Courier New"/>
            </a:rPr>
            <a:t>       Total |  4.4692e+13 29240  1.5285e+09           Root MSE      =   38600</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incwage |      Coef.   Std. Err.      t    P&gt;|t|     [95% Conf. Interval]</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_Imetro_0 |  (dropped)</a:t>
          </a:r>
        </a:p>
        <a:p>
          <a:pPr algn="l" rtl="0">
            <a:defRPr sz="1000"/>
          </a:pPr>
          <a:r>
            <a:rPr lang="en-US" sz="900" b="0" i="0" u="none" strike="noStrike" baseline="0">
              <a:solidFill>
                <a:srgbClr val="000000"/>
              </a:solidFill>
              <a:latin typeface="Courier New"/>
              <a:cs typeface="Courier New"/>
            </a:rPr>
            <a:t>   _Imetro_2 |   7255.712   668.0533    10.86   0.000     5946.297    8565.127</a:t>
          </a:r>
        </a:p>
        <a:p>
          <a:pPr algn="l" rtl="0">
            <a:defRPr sz="1000"/>
          </a:pPr>
          <a:r>
            <a:rPr lang="en-US" sz="900" b="0" i="0" u="none" strike="noStrike" baseline="0">
              <a:solidFill>
                <a:srgbClr val="000000"/>
              </a:solidFill>
              <a:latin typeface="Courier New"/>
              <a:cs typeface="Courier New"/>
            </a:rPr>
            <a:t>   _Imetro_3 |   16013.39   593.9852    26.96   0.000     14849.15    17177.63</a:t>
          </a:r>
        </a:p>
        <a:p>
          <a:pPr algn="l" rtl="0">
            <a:defRPr sz="1000"/>
          </a:pPr>
          <a:r>
            <a:rPr lang="en-US" sz="900" b="0" i="0" u="none" strike="noStrike" baseline="0">
              <a:solidFill>
                <a:srgbClr val="000000"/>
              </a:solidFill>
              <a:latin typeface="Courier New"/>
              <a:cs typeface="Courier New"/>
            </a:rPr>
            <a:t>   _Imetro_4 |   8368.313   758.7058    11.03   0.000     6881.216    9855.411</a:t>
          </a:r>
        </a:p>
        <a:p>
          <a:pPr algn="l" rtl="0">
            <a:defRPr sz="1000"/>
          </a:pPr>
          <a:r>
            <a:rPr lang="en-US" sz="900" b="0" i="0" u="none" strike="noStrike" baseline="0">
              <a:solidFill>
                <a:srgbClr val="000000"/>
              </a:solidFill>
              <a:latin typeface="Courier New"/>
              <a:cs typeface="Courier New"/>
            </a:rPr>
            <a:t>       _cons |   27189.65   474.1327    57.35   0.000     26260.33    28118.97</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the two parts of the command, creating the dummy variables and running the regression with them can be combined this way:</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1" i="0" u="none" strike="noStrike" baseline="0">
              <a:solidFill>
                <a:srgbClr val="000000"/>
              </a:solidFill>
              <a:latin typeface="Courier New"/>
              <a:cs typeface="Courier New"/>
            </a:rPr>
            <a:t> xi: regress incwage i.metro if age&gt;29 &amp; age&lt;65 &amp; sex==1 &amp; metro~=0</a:t>
          </a:r>
        </a:p>
        <a:p>
          <a:pPr algn="l" rtl="0">
            <a:defRPr sz="1000"/>
          </a:pPr>
          <a:r>
            <a:rPr lang="en-US" sz="900" b="0" i="0" u="none" strike="noStrike" baseline="0">
              <a:solidFill>
                <a:srgbClr val="000000"/>
              </a:solidFill>
              <a:latin typeface="Courier New"/>
              <a:cs typeface="Courier New"/>
            </a:rPr>
            <a:t>i.metro           _Imetro_0-4         (naturally coded; _Imetro_0 omitted)</a:t>
          </a:r>
        </a:p>
        <a:p>
          <a:pPr algn="l" rtl="0">
            <a:lnSpc>
              <a:spcPts val="900"/>
            </a:lnSpc>
            <a:defRPr sz="1000"/>
          </a:pPr>
          <a:r>
            <a:rPr lang="en-US" sz="900" b="0" i="0" u="none" strike="noStrike" baseline="0">
              <a:solidFill>
                <a:srgbClr val="000000"/>
              </a:solidFill>
              <a:latin typeface="Courier New"/>
              <a:cs typeface="Courier New"/>
            </a:rPr>
            <a:t>note: _Imetro_1 omitted because of collinearity</a:t>
          </a:r>
        </a:p>
        <a:p>
          <a:pPr algn="l" rtl="0">
            <a:defRPr sz="1000"/>
          </a:pPr>
          <a:endParaRPr lang="en-US" sz="900" b="0" i="0" u="none" strike="noStrike" baseline="0">
            <a:solidFill>
              <a:srgbClr val="000000"/>
            </a:solidFill>
            <a:latin typeface="Courier New"/>
            <a:cs typeface="Courier New"/>
          </a:endParaRPr>
        </a:p>
        <a:p>
          <a:pPr algn="l" rtl="0">
            <a:lnSpc>
              <a:spcPts val="900"/>
            </a:lnSpc>
            <a:defRPr sz="1000"/>
          </a:pPr>
          <a:r>
            <a:rPr lang="en-US" sz="900" b="0" i="0" u="none" strike="noStrike" baseline="0">
              <a:solidFill>
                <a:srgbClr val="000000"/>
              </a:solidFill>
              <a:latin typeface="Courier New"/>
              <a:cs typeface="Courier New"/>
            </a:rPr>
            <a:t>      Source |       SS       df       MS              Number of obs =   29241</a:t>
          </a:r>
        </a:p>
        <a:p>
          <a:pPr algn="l" rtl="0">
            <a:defRPr sz="1000"/>
          </a:pPr>
          <a:r>
            <a:rPr lang="en-US" sz="900" b="0" i="0" u="none" strike="noStrike" baseline="0">
              <a:solidFill>
                <a:srgbClr val="000000"/>
              </a:solidFill>
              <a:latin typeface="Courier New"/>
              <a:cs typeface="Courier New"/>
            </a:rPr>
            <a:t>-------------+------------------------------           F(  3, 29237) =  252.70</a:t>
          </a:r>
        </a:p>
        <a:p>
          <a:pPr algn="l" rtl="0">
            <a:lnSpc>
              <a:spcPts val="900"/>
            </a:lnSpc>
            <a:defRPr sz="1000"/>
          </a:pPr>
          <a:r>
            <a:rPr lang="en-US" sz="900" b="0" i="0" u="none" strike="noStrike" baseline="0">
              <a:solidFill>
                <a:srgbClr val="000000"/>
              </a:solidFill>
              <a:latin typeface="Courier New"/>
              <a:cs typeface="Courier New"/>
            </a:rPr>
            <a:t>       Model |  1.1296e+12     3  3.7652e+11           Prob &gt; F      =  0.0000</a:t>
          </a:r>
        </a:p>
        <a:p>
          <a:pPr algn="l" rtl="0">
            <a:lnSpc>
              <a:spcPts val="900"/>
            </a:lnSpc>
            <a:defRPr sz="1000"/>
          </a:pPr>
          <a:r>
            <a:rPr lang="en-US" sz="900" b="0" i="0" u="none" strike="noStrike" baseline="0">
              <a:solidFill>
                <a:srgbClr val="000000"/>
              </a:solidFill>
              <a:latin typeface="Courier New"/>
              <a:cs typeface="Courier New"/>
            </a:rPr>
            <a:t>    Residual |  4.3563e+13 29237  1.4900e+09           R-squared     =  0.0253</a:t>
          </a:r>
        </a:p>
        <a:p>
          <a:pPr algn="l" rtl="0">
            <a:defRPr sz="1000"/>
          </a:pPr>
          <a:r>
            <a:rPr lang="en-US" sz="900" b="0" i="0" u="none" strike="noStrike" baseline="0">
              <a:solidFill>
                <a:srgbClr val="000000"/>
              </a:solidFill>
              <a:latin typeface="Courier New"/>
              <a:cs typeface="Courier New"/>
            </a:rPr>
            <a:t>-------------+------------------------------           Adj R-squared =  0.0252</a:t>
          </a:r>
        </a:p>
        <a:p>
          <a:pPr algn="l" rtl="0">
            <a:lnSpc>
              <a:spcPts val="900"/>
            </a:lnSpc>
            <a:defRPr sz="1000"/>
          </a:pPr>
          <a:r>
            <a:rPr lang="en-US" sz="900" b="0" i="0" u="none" strike="noStrike" baseline="0">
              <a:solidFill>
                <a:srgbClr val="000000"/>
              </a:solidFill>
              <a:latin typeface="Courier New"/>
              <a:cs typeface="Courier New"/>
            </a:rPr>
            <a:t>       Total |  4.4692e+13 29240  1.5285e+09           Root MSE      =   38600</a:t>
          </a:r>
        </a:p>
        <a:p>
          <a:pPr algn="l" rtl="0">
            <a:defRPr sz="1000"/>
          </a:pPr>
          <a:endParaRPr lang="en-US" sz="900" b="0" i="0" u="none" strike="noStrike" baseline="0">
            <a:solidFill>
              <a:srgbClr val="000000"/>
            </a:solidFill>
            <a:latin typeface="Courier New"/>
            <a:cs typeface="Courier New"/>
          </a:endParaRPr>
        </a:p>
        <a:p>
          <a:pPr algn="l" rtl="0">
            <a:lnSpc>
              <a:spcPts val="900"/>
            </a:lnSpc>
            <a:defRPr sz="1000"/>
          </a:pPr>
          <a:r>
            <a:rPr lang="en-US" sz="900" b="0" i="0" u="none" strike="noStrike" baseline="0">
              <a:solidFill>
                <a:srgbClr val="000000"/>
              </a:solidFill>
              <a:latin typeface="Courier New"/>
              <a:cs typeface="Courier New"/>
            </a:rPr>
            <a:t>------------------------------------------------------------------------------</a:t>
          </a:r>
        </a:p>
        <a:p>
          <a:pPr algn="l" rtl="0">
            <a:lnSpc>
              <a:spcPts val="900"/>
            </a:lnSpc>
            <a:defRPr sz="1000"/>
          </a:pPr>
          <a:r>
            <a:rPr lang="en-US" sz="900" b="0" i="0" u="none" strike="noStrike" baseline="0">
              <a:solidFill>
                <a:srgbClr val="000000"/>
              </a:solidFill>
              <a:latin typeface="Courier New"/>
              <a:cs typeface="Courier New"/>
            </a:rPr>
            <a:t>     incwage |      Coef.   Std. Err.      t    P&gt;|t|     [95% Conf. Interval]</a:t>
          </a:r>
        </a:p>
        <a:p>
          <a:pPr algn="l" rtl="0">
            <a:defRPr sz="1000"/>
          </a:pPr>
          <a:r>
            <a:rPr lang="en-US" sz="900" b="0" i="0" u="none" strike="noStrike" baseline="0">
              <a:solidFill>
                <a:srgbClr val="000000"/>
              </a:solidFill>
              <a:latin typeface="Courier New"/>
              <a:cs typeface="Courier New"/>
            </a:rPr>
            <a:t>-------------+----------------------------------------------------------------</a:t>
          </a:r>
        </a:p>
        <a:p>
          <a:pPr algn="l" rtl="0">
            <a:lnSpc>
              <a:spcPts val="900"/>
            </a:lnSpc>
            <a:defRPr sz="1000"/>
          </a:pPr>
          <a:r>
            <a:rPr lang="en-US" sz="900" b="0" i="0" u="none" strike="noStrike" baseline="0">
              <a:solidFill>
                <a:srgbClr val="000000"/>
              </a:solidFill>
              <a:latin typeface="Courier New"/>
              <a:cs typeface="Courier New"/>
            </a:rPr>
            <a:t>   _Imetro_1 |  (omitted)</a:t>
          </a:r>
        </a:p>
        <a:p>
          <a:pPr algn="l" rtl="0">
            <a:defRPr sz="1000"/>
          </a:pPr>
          <a:r>
            <a:rPr lang="en-US" sz="900" b="0" i="0" u="none" strike="noStrike" baseline="0">
              <a:solidFill>
                <a:srgbClr val="000000"/>
              </a:solidFill>
              <a:latin typeface="Courier New"/>
              <a:cs typeface="Courier New"/>
            </a:rPr>
            <a:t>   _Imetro_2 |   7255.712   668.0533    10.86   0.000     5946.297    8565.127</a:t>
          </a:r>
        </a:p>
        <a:p>
          <a:pPr algn="l" rtl="0">
            <a:lnSpc>
              <a:spcPts val="900"/>
            </a:lnSpc>
            <a:defRPr sz="1000"/>
          </a:pPr>
          <a:r>
            <a:rPr lang="en-US" sz="900" b="0" i="0" u="none" strike="noStrike" baseline="0">
              <a:solidFill>
                <a:srgbClr val="000000"/>
              </a:solidFill>
              <a:latin typeface="Courier New"/>
              <a:cs typeface="Courier New"/>
            </a:rPr>
            <a:t>   _Imetro_3 |   16013.39   593.9852    26.96   0.000     14849.15    17177.63</a:t>
          </a:r>
        </a:p>
        <a:p>
          <a:pPr algn="l" rtl="0">
            <a:defRPr sz="1000"/>
          </a:pPr>
          <a:r>
            <a:rPr lang="en-US" sz="900" b="0" i="0" u="none" strike="noStrike" baseline="0">
              <a:solidFill>
                <a:srgbClr val="000000"/>
              </a:solidFill>
              <a:latin typeface="Courier New"/>
              <a:cs typeface="Courier New"/>
            </a:rPr>
            <a:t>   _Imetro_4 |   8368.313   758.7058    11.03   0.000     6881.216    9855.411</a:t>
          </a:r>
        </a:p>
        <a:p>
          <a:pPr algn="l" rtl="0">
            <a:lnSpc>
              <a:spcPts val="900"/>
            </a:lnSpc>
            <a:defRPr sz="1000"/>
          </a:pPr>
          <a:r>
            <a:rPr lang="en-US" sz="900" b="0" i="0" u="none" strike="noStrike" baseline="0">
              <a:solidFill>
                <a:srgbClr val="000000"/>
              </a:solidFill>
              <a:latin typeface="Courier New"/>
              <a:cs typeface="Courier New"/>
            </a:rPr>
            <a:t>       _cons |   27189.65   474.1327    57.35   0.000     26260.33    28118.97</a:t>
          </a:r>
        </a:p>
        <a:p>
          <a:pPr algn="l" rtl="0">
            <a:lnSpc>
              <a:spcPts val="900"/>
            </a:lnSpc>
            <a:defRPr sz="1000"/>
          </a:pPr>
          <a:r>
            <a:rPr lang="en-US" sz="900" b="0" i="0" u="none" strike="noStrike" baseline="0">
              <a:solidFill>
                <a:srgbClr val="000000"/>
              </a:solidFill>
              <a:latin typeface="Courier New"/>
              <a:cs typeface="Courier New"/>
            </a:rPr>
            <a:t>------------------------------------------------------------------------------</a:t>
          </a:r>
        </a:p>
        <a:p>
          <a:pPr algn="l" rtl="0">
            <a:defRPr sz="1000"/>
          </a:pPr>
          <a:endParaRPr lang="en-US" sz="900" b="0" i="0" u="none" strike="noStrike" baseline="0">
            <a:solidFill>
              <a:srgbClr val="000000"/>
            </a:solidFill>
            <a:latin typeface="Courier New"/>
            <a:cs typeface="Courier New"/>
          </a:endParaRPr>
        </a:p>
        <a:p>
          <a:pPr algn="l" rtl="0">
            <a:lnSpc>
              <a:spcPts val="900"/>
            </a:lnSpc>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what do the dummy variables actually look like?</a:t>
          </a:r>
        </a:p>
        <a:p>
          <a:pPr algn="l" rtl="0">
            <a:lnSpc>
              <a:spcPts val="900"/>
            </a:lnSpc>
            <a:defRPr sz="1000"/>
          </a:pPr>
          <a:endParaRPr lang="en-US" sz="900" b="0" i="0" u="none" strike="noStrike" baseline="0">
            <a:solidFill>
              <a:srgbClr val="000000"/>
            </a:solidFill>
            <a:latin typeface="Courier New"/>
            <a:cs typeface="Courier New"/>
          </a:endParaRPr>
        </a:p>
        <a:p>
          <a:pPr>
            <a:lnSpc>
              <a:spcPts val="900"/>
            </a:lnSpc>
          </a:pPr>
          <a:r>
            <a:rPr lang="en-US" sz="900" b="0" i="0">
              <a:effectLst/>
              <a:latin typeface="Courier New" pitchFamily="49" charset="0"/>
              <a:ea typeface="+mn-ea"/>
              <a:cs typeface="Courier New" pitchFamily="49" charset="0"/>
            </a:rPr>
            <a:t>. </a:t>
          </a:r>
          <a:r>
            <a:rPr lang="en-US" sz="900" b="1" i="0">
              <a:effectLst/>
              <a:latin typeface="Courier New" pitchFamily="49" charset="0"/>
              <a:ea typeface="+mn-ea"/>
              <a:cs typeface="Courier New" pitchFamily="49" charset="0"/>
            </a:rPr>
            <a:t>table metro, contents(mean  _Imetro_1 mean  _Imetro_2 mean  _Imetro_3 mean  _I metro_4)</a:t>
          </a:r>
          <a:endParaRPr lang="en-US" sz="900" b="0" i="0">
            <a:effectLst/>
            <a:latin typeface="Courier New" pitchFamily="49" charset="0"/>
            <a:ea typeface="+mn-ea"/>
            <a:cs typeface="Courier New" pitchFamily="49" charset="0"/>
          </a:endParaRPr>
        </a:p>
        <a:p>
          <a:r>
            <a:rPr lang="en-US" sz="900" b="0" i="0">
              <a:effectLst/>
              <a:latin typeface="Courier New" pitchFamily="49" charset="0"/>
              <a:ea typeface="+mn-ea"/>
              <a:cs typeface="Courier New" pitchFamily="49" charset="0"/>
            </a:rPr>
            <a:t> </a:t>
          </a:r>
        </a:p>
        <a:p>
          <a:r>
            <a:rPr lang="en-US" sz="900" b="0" i="0">
              <a:effectLst/>
              <a:latin typeface="Courier New" pitchFamily="49" charset="0"/>
              <a:ea typeface="+mn-ea"/>
              <a:cs typeface="Courier New" pitchFamily="49" charset="0"/>
            </a:rPr>
            <a:t>--------------------------------------------------------------------------------</a:t>
          </a:r>
        </a:p>
        <a:p>
          <a:pPr>
            <a:lnSpc>
              <a:spcPts val="900"/>
            </a:lnSpc>
          </a:pPr>
          <a:r>
            <a:rPr lang="en-US" sz="900" b="0" i="0">
              <a:effectLst/>
              <a:latin typeface="Courier New" pitchFamily="49" charset="0"/>
              <a:ea typeface="+mn-ea"/>
              <a:cs typeface="Courier New" pitchFamily="49" charset="0"/>
            </a:rPr>
            <a:t>Metropolitan central city   |</a:t>
          </a:r>
        </a:p>
        <a:p>
          <a:r>
            <a:rPr lang="en-US" sz="900" b="0" i="0">
              <a:effectLst/>
              <a:latin typeface="Courier New" pitchFamily="49" charset="0"/>
              <a:ea typeface="+mn-ea"/>
              <a:cs typeface="Courier New" pitchFamily="49" charset="0"/>
            </a:rPr>
            <a:t>status                      |    __000002     __000003     __000004     __000005</a:t>
          </a:r>
        </a:p>
        <a:p>
          <a:pPr>
            <a:lnSpc>
              <a:spcPts val="900"/>
            </a:lnSpc>
          </a:pPr>
          <a:r>
            <a:rPr lang="en-US" sz="900" b="0" i="0">
              <a:effectLst/>
              <a:latin typeface="Courier New" pitchFamily="49" charset="0"/>
              <a:ea typeface="+mn-ea"/>
              <a:cs typeface="Courier New" pitchFamily="49" charset="0"/>
            </a:rPr>
            <a:t>----------------------------+---------------------------------------------------</a:t>
          </a:r>
        </a:p>
        <a:p>
          <a:pPr>
            <a:lnSpc>
              <a:spcPts val="900"/>
            </a:lnSpc>
          </a:pPr>
          <a:r>
            <a:rPr lang="en-US" sz="900" b="0" i="0">
              <a:effectLst/>
              <a:latin typeface="Courier New" pitchFamily="49" charset="0"/>
              <a:ea typeface="+mn-ea"/>
              <a:cs typeface="Courier New" pitchFamily="49" charset="0"/>
            </a:rPr>
            <a:t>           Not identifiable |           0            0            0            0</a:t>
          </a:r>
        </a:p>
        <a:p>
          <a:r>
            <a:rPr lang="en-US" sz="900" b="0" i="0">
              <a:effectLst/>
              <a:latin typeface="Courier New" pitchFamily="49" charset="0"/>
              <a:ea typeface="+mn-ea"/>
              <a:cs typeface="Courier New" pitchFamily="49" charset="0"/>
            </a:rPr>
            <a:t>          Not in metro area |           1            0            0            0</a:t>
          </a:r>
        </a:p>
        <a:p>
          <a:pPr>
            <a:lnSpc>
              <a:spcPts val="900"/>
            </a:lnSpc>
          </a:pPr>
          <a:r>
            <a:rPr lang="en-US" sz="900" b="0" i="0">
              <a:effectLst/>
              <a:latin typeface="Courier New" pitchFamily="49" charset="0"/>
              <a:ea typeface="+mn-ea"/>
              <a:cs typeface="Courier New" pitchFamily="49" charset="0"/>
            </a:rPr>
            <a:t>               Central city |           0            1            0            0</a:t>
          </a:r>
        </a:p>
        <a:p>
          <a:r>
            <a:rPr lang="en-US" sz="900" b="0" i="0">
              <a:effectLst/>
              <a:latin typeface="Courier New" pitchFamily="49" charset="0"/>
              <a:ea typeface="+mn-ea"/>
              <a:cs typeface="Courier New" pitchFamily="49" charset="0"/>
            </a:rPr>
            <a:t>       Outside central city |           0            0            1            0</a:t>
          </a:r>
        </a:p>
        <a:p>
          <a:pPr>
            <a:lnSpc>
              <a:spcPts val="900"/>
            </a:lnSpc>
          </a:pPr>
          <a:r>
            <a:rPr lang="en-US" sz="900" b="0" i="0">
              <a:effectLst/>
              <a:latin typeface="Courier New" pitchFamily="49" charset="0"/>
              <a:ea typeface="+mn-ea"/>
              <a:cs typeface="Courier New" pitchFamily="49" charset="0"/>
            </a:rPr>
            <a:t>Central city status unknown |           0            0            0            1</a:t>
          </a:r>
        </a:p>
        <a:p>
          <a:pPr>
            <a:lnSpc>
              <a:spcPts val="900"/>
            </a:lnSpc>
          </a:pPr>
          <a:r>
            <a:rPr lang="en-US" sz="900" b="0" i="0">
              <a:effectLst/>
              <a:latin typeface="Courier New" pitchFamily="49" charset="0"/>
              <a:ea typeface="+mn-ea"/>
              <a:cs typeface="Courier New" pitchFamily="49" charset="0"/>
            </a:rPr>
            <a:t>--------------------------------------------------------------------------------</a:t>
          </a:r>
        </a:p>
        <a:p>
          <a:pPr algn="l" rtl="0">
            <a:defRPr sz="1000"/>
          </a:pPr>
          <a:endParaRPr lang="en-US" sz="900" b="0" i="0" u="none" strike="noStrike" baseline="0">
            <a:solidFill>
              <a:srgbClr val="000000"/>
            </a:solidFill>
            <a:latin typeface="Courier New"/>
            <a:cs typeface="Courier New"/>
          </a:endParaRPr>
        </a:p>
        <a:p>
          <a:pPr algn="l" rtl="0">
            <a:lnSpc>
              <a:spcPts val="900"/>
            </a:lnSpc>
            <a:defRPr sz="1000"/>
          </a:pPr>
          <a:r>
            <a:rPr lang="en-US" sz="900" b="0" i="0" u="none" strike="noStrike" baseline="0">
              <a:solidFill>
                <a:srgbClr val="000000"/>
              </a:solidFill>
              <a:latin typeface="Courier New"/>
              <a:cs typeface="Courier New"/>
            </a:rPr>
            <a:t>*How to change the omitted category, i.e. the category the others are compared to?</a:t>
          </a:r>
        </a:p>
        <a:p>
          <a:pPr algn="l" rtl="0">
            <a:defRPr sz="1000"/>
          </a:pPr>
          <a:endParaRPr lang="en-US" sz="900" b="0" i="0" u="none" strike="noStrike" baseline="0">
            <a:solidFill>
              <a:srgbClr val="000000"/>
            </a:solidFill>
            <a:latin typeface="Courier New"/>
            <a:cs typeface="Courier New"/>
          </a:endParaRPr>
        </a:p>
        <a:p>
          <a:pPr algn="l" rtl="0">
            <a:lnSpc>
              <a:spcPts val="900"/>
            </a:lnSpc>
            <a:defRPr sz="1000"/>
          </a:pPr>
          <a:r>
            <a:rPr lang="en-US" sz="900" b="0" i="0" u="none" strike="noStrike" baseline="0">
              <a:solidFill>
                <a:srgbClr val="000000"/>
              </a:solidFill>
              <a:latin typeface="Courier New"/>
              <a:cs typeface="Courier New"/>
            </a:rPr>
            <a:t>char metro [omit] 2</a:t>
          </a:r>
        </a:p>
        <a:p>
          <a:pPr algn="l" rtl="0">
            <a:defRPr sz="1000"/>
          </a:pPr>
          <a:endParaRPr lang="en-US" sz="900" b="0" i="0" u="none" strike="noStrike" baseline="0">
            <a:solidFill>
              <a:srgbClr val="000000"/>
            </a:solidFill>
            <a:latin typeface="Courier New"/>
            <a:cs typeface="Courier New"/>
          </a:endParaRPr>
        </a:p>
        <a:p>
          <a:pPr algn="l" rtl="0">
            <a:lnSpc>
              <a:spcPts val="800"/>
            </a:lnSpc>
            <a:defRPr sz="1000"/>
          </a:pPr>
          <a:r>
            <a:rPr lang="en-US" sz="900" b="0" i="0" u="none" strike="noStrike" baseline="0">
              <a:solidFill>
                <a:srgbClr val="000000"/>
              </a:solidFill>
              <a:latin typeface="Courier New"/>
              <a:cs typeface="Courier New"/>
            </a:rPr>
            <a:t>. xi: regress incwage i.metro if age&gt;29 &amp; age&lt;65 &amp; sex==1 &amp; metro~=0</a:t>
          </a:r>
        </a:p>
        <a:p>
          <a:pPr algn="l" rtl="0">
            <a:lnSpc>
              <a:spcPts val="800"/>
            </a:lnSpc>
            <a:defRPr sz="1000"/>
          </a:pPr>
          <a:r>
            <a:rPr lang="en-US" sz="900" b="0" i="0" u="none" strike="noStrike" baseline="0">
              <a:solidFill>
                <a:srgbClr val="000000"/>
              </a:solidFill>
              <a:latin typeface="Courier New"/>
              <a:cs typeface="Courier New"/>
            </a:rPr>
            <a:t>i.metro           _Imetro_0-4         (naturally coded; _Imetro_2 omitted)</a:t>
          </a:r>
        </a:p>
        <a:p>
          <a:pPr algn="l" rtl="0">
            <a:defRPr sz="1000"/>
          </a:pPr>
          <a:r>
            <a:rPr lang="en-US" sz="900" b="0" i="0" u="none" strike="noStrike" baseline="0">
              <a:solidFill>
                <a:srgbClr val="000000"/>
              </a:solidFill>
              <a:latin typeface="Courier New"/>
              <a:cs typeface="Courier New"/>
            </a:rPr>
            <a:t>note: _Imetro_0 omitted because of collinearity</a:t>
          </a:r>
        </a:p>
        <a:p>
          <a:pPr algn="l" rtl="0">
            <a:lnSpc>
              <a:spcPts val="800"/>
            </a:lnSpc>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Source |       SS       df       MS              Number of obs =   29241</a:t>
          </a:r>
        </a:p>
        <a:p>
          <a:pPr algn="l" rtl="0">
            <a:lnSpc>
              <a:spcPts val="800"/>
            </a:lnSpc>
            <a:defRPr sz="1000"/>
          </a:pPr>
          <a:r>
            <a:rPr lang="en-US" sz="900" b="0" i="0" u="none" strike="noStrike" baseline="0">
              <a:solidFill>
                <a:srgbClr val="000000"/>
              </a:solidFill>
              <a:latin typeface="Courier New"/>
              <a:cs typeface="Courier New"/>
            </a:rPr>
            <a:t>-------------+------------------------------           F(  3, 29237) =  252.70</a:t>
          </a:r>
        </a:p>
        <a:p>
          <a:pPr algn="l" rtl="0">
            <a:lnSpc>
              <a:spcPts val="900"/>
            </a:lnSpc>
            <a:defRPr sz="1000"/>
          </a:pPr>
          <a:r>
            <a:rPr lang="en-US" sz="900" b="0" i="0" u="none" strike="noStrike" baseline="0">
              <a:solidFill>
                <a:srgbClr val="000000"/>
              </a:solidFill>
              <a:latin typeface="Courier New"/>
              <a:cs typeface="Courier New"/>
            </a:rPr>
            <a:t>       Model |  1.1296e+12     3  3.7652e+11           Prob &gt; F      =  0.0000</a:t>
          </a:r>
        </a:p>
        <a:p>
          <a:pPr algn="l" rtl="0">
            <a:defRPr sz="1000"/>
          </a:pPr>
          <a:r>
            <a:rPr lang="en-US" sz="900" b="0" i="0" u="none" strike="noStrike" baseline="0">
              <a:solidFill>
                <a:srgbClr val="000000"/>
              </a:solidFill>
              <a:latin typeface="Courier New"/>
              <a:cs typeface="Courier New"/>
            </a:rPr>
            <a:t>    Residual |  4.3563e+13 29237  1.4900e+09           R-squared     =  0.0253</a:t>
          </a:r>
        </a:p>
        <a:p>
          <a:pPr algn="l" rtl="0">
            <a:lnSpc>
              <a:spcPts val="800"/>
            </a:lnSpc>
            <a:defRPr sz="1000"/>
          </a:pPr>
          <a:r>
            <a:rPr lang="en-US" sz="900" b="0" i="0" u="none" strike="noStrike" baseline="0">
              <a:solidFill>
                <a:srgbClr val="000000"/>
              </a:solidFill>
              <a:latin typeface="Courier New"/>
              <a:cs typeface="Courier New"/>
            </a:rPr>
            <a:t>-------------+------------------------------           Adj R-squared =  0.0252</a:t>
          </a:r>
        </a:p>
        <a:p>
          <a:pPr algn="l" rtl="0">
            <a:defRPr sz="1000"/>
          </a:pPr>
          <a:r>
            <a:rPr lang="en-US" sz="900" b="0" i="0" u="none" strike="noStrike" baseline="0">
              <a:solidFill>
                <a:srgbClr val="000000"/>
              </a:solidFill>
              <a:latin typeface="Courier New"/>
              <a:cs typeface="Courier New"/>
            </a:rPr>
            <a:t>       Total |  4.4692e+13 29240  1.5285e+09           Root MSE      =   38600</a:t>
          </a:r>
        </a:p>
        <a:p>
          <a:pPr algn="l" rtl="0">
            <a:lnSpc>
              <a:spcPts val="800"/>
            </a:lnSpc>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a:t>
          </a:r>
        </a:p>
        <a:p>
          <a:pPr algn="l" rtl="0">
            <a:lnSpc>
              <a:spcPts val="800"/>
            </a:lnSpc>
            <a:defRPr sz="1000"/>
          </a:pPr>
          <a:r>
            <a:rPr lang="en-US" sz="900" b="0" i="0" u="none" strike="noStrike" baseline="0">
              <a:solidFill>
                <a:srgbClr val="000000"/>
              </a:solidFill>
              <a:latin typeface="Courier New"/>
              <a:cs typeface="Courier New"/>
            </a:rPr>
            <a:t>     incwage |      Coef.   Std. Err.      t    P&gt;|t|     [95% Conf. Interval]</a:t>
          </a:r>
        </a:p>
        <a:p>
          <a:pPr algn="l" rtl="0">
            <a:lnSpc>
              <a:spcPts val="800"/>
            </a:lnSpc>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_Imetro_0 |  (omitted)</a:t>
          </a:r>
        </a:p>
        <a:p>
          <a:pPr algn="l" rtl="0">
            <a:lnSpc>
              <a:spcPts val="800"/>
            </a:lnSpc>
            <a:defRPr sz="1000"/>
          </a:pPr>
          <a:r>
            <a:rPr lang="en-US" sz="900" b="0" i="0" u="none" strike="noStrike" baseline="0">
              <a:solidFill>
                <a:srgbClr val="000000"/>
              </a:solidFill>
              <a:latin typeface="Courier New"/>
              <a:cs typeface="Courier New"/>
            </a:rPr>
            <a:t>   _Imetro_1 |  -7255.712   668.0533   -10.86   0.000    -8565.127   -5946.297</a:t>
          </a:r>
        </a:p>
        <a:p>
          <a:pPr algn="l" rtl="0">
            <a:defRPr sz="1000"/>
          </a:pPr>
          <a:r>
            <a:rPr lang="en-US" sz="900" b="0" i="0" u="none" strike="noStrike" baseline="0">
              <a:solidFill>
                <a:srgbClr val="000000"/>
              </a:solidFill>
              <a:latin typeface="Courier New"/>
              <a:cs typeface="Courier New"/>
            </a:rPr>
            <a:t>   _Imetro_3 |   8757.676   591.1938    14.81   0.000      7598.91    9916.443</a:t>
          </a:r>
        </a:p>
        <a:p>
          <a:pPr algn="l" rtl="0">
            <a:lnSpc>
              <a:spcPts val="800"/>
            </a:lnSpc>
            <a:defRPr sz="1000"/>
          </a:pPr>
          <a:r>
            <a:rPr lang="en-US" sz="900" b="0" i="0" u="none" strike="noStrike" baseline="0">
              <a:solidFill>
                <a:srgbClr val="000000"/>
              </a:solidFill>
              <a:latin typeface="Courier New"/>
              <a:cs typeface="Courier New"/>
            </a:rPr>
            <a:t>   _Imetro_4 |   1112.602   756.5223     1.47   0.141    -370.2164    2595.419</a:t>
          </a:r>
        </a:p>
        <a:p>
          <a:pPr algn="l" rtl="0">
            <a:lnSpc>
              <a:spcPts val="700"/>
            </a:lnSpc>
            <a:defRPr sz="1000"/>
          </a:pPr>
          <a:r>
            <a:rPr lang="en-US" sz="900" b="0" i="0" u="none" strike="noStrike" baseline="0">
              <a:solidFill>
                <a:srgbClr val="000000"/>
              </a:solidFill>
              <a:latin typeface="Courier New"/>
              <a:cs typeface="Courier New"/>
            </a:rPr>
            <a:t>       _cons |   34445.36   470.6309    73.19   0.000      33522.9    35367.82</a:t>
          </a:r>
        </a:p>
        <a:p>
          <a:pPr algn="l" rtl="0">
            <a:defRPr sz="1000"/>
          </a:pPr>
          <a:r>
            <a:rPr lang="en-US" sz="900" b="0" i="0" u="none" strike="noStrike" baseline="0">
              <a:solidFill>
                <a:srgbClr val="000000"/>
              </a:solidFill>
              <a:latin typeface="Courier New"/>
              <a:cs typeface="Courier New"/>
            </a:rPr>
            <a:t>------------------------------------------------------------------------------</a:t>
          </a:r>
        </a:p>
        <a:p>
          <a:pPr algn="l" rtl="0">
            <a:lnSpc>
              <a:spcPts val="700"/>
            </a:lnSpc>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and what if we want to make a comparison to a category that is not the comparison category? </a:t>
          </a:r>
        </a:p>
        <a:p>
          <a:pPr algn="l" rtl="0">
            <a:lnSpc>
              <a:spcPts val="700"/>
            </a:lnSpc>
            <a:defRPr sz="1000"/>
          </a:pPr>
          <a:endParaRPr lang="en-US" sz="900" b="0" i="0" u="none" strike="noStrike" baseline="0">
            <a:solidFill>
              <a:srgbClr val="000000"/>
            </a:solidFill>
            <a:latin typeface="Courier New"/>
            <a:cs typeface="Courier New"/>
          </a:endParaRPr>
        </a:p>
        <a:p>
          <a:pPr algn="l" rtl="0">
            <a:lnSpc>
              <a:spcPts val="700"/>
            </a:lnSpc>
            <a:defRPr sz="1000"/>
          </a:pPr>
          <a:r>
            <a:rPr lang="en-US" sz="900" b="0" i="0" u="none" strike="noStrike" baseline="0">
              <a:solidFill>
                <a:srgbClr val="000000"/>
              </a:solidFill>
              <a:latin typeface="Courier New"/>
              <a:cs typeface="Courier New"/>
            </a:rPr>
            <a:t> lincom  _Imetro_3- _Imetro_1</a:t>
          </a:r>
        </a:p>
        <a:p>
          <a:pPr algn="l" rtl="0">
            <a:lnSpc>
              <a:spcPts val="800"/>
            </a:lnSpc>
            <a:defRPr sz="1000"/>
          </a:pPr>
          <a:endParaRPr lang="en-US" sz="900" b="0" i="0" u="none" strike="noStrike" baseline="0">
            <a:solidFill>
              <a:srgbClr val="000000"/>
            </a:solidFill>
            <a:latin typeface="Courier New"/>
            <a:cs typeface="Courier New"/>
          </a:endParaRPr>
        </a:p>
        <a:p>
          <a:pPr algn="l" rtl="0">
            <a:defRPr sz="1000"/>
          </a:pPr>
          <a:endParaRPr lang="en-US" sz="900" b="0" i="0" u="none" strike="noStrike" baseline="0">
            <a:solidFill>
              <a:srgbClr val="000000"/>
            </a:solidFill>
            <a:latin typeface="Courier New"/>
            <a:cs typeface="Courier New"/>
          </a:endParaRPr>
        </a:p>
        <a:p>
          <a:pPr algn="l" rtl="0">
            <a:lnSpc>
              <a:spcPts val="700"/>
            </a:lnSpc>
            <a:defRPr sz="1000"/>
          </a:pPr>
          <a:r>
            <a:rPr lang="en-US" sz="900" b="0" i="0" u="none" strike="noStrike" baseline="0">
              <a:solidFill>
                <a:srgbClr val="000000"/>
              </a:solidFill>
              <a:latin typeface="Courier New"/>
              <a:cs typeface="Courier New"/>
            </a:rPr>
            <a:t> ( 1)  - _Imetro_1 + _Imetro_3 = 0</a:t>
          </a:r>
        </a:p>
        <a:p>
          <a:pPr algn="l" rtl="0">
            <a:defRPr sz="1000"/>
          </a:pPr>
          <a:endParaRPr lang="en-US" sz="900" b="0" i="0" u="none" strike="noStrike" baseline="0">
            <a:solidFill>
              <a:srgbClr val="000000"/>
            </a:solidFill>
            <a:latin typeface="Courier New"/>
            <a:cs typeface="Courier New"/>
          </a:endParaRPr>
        </a:p>
        <a:p>
          <a:pPr algn="l" rtl="0">
            <a:lnSpc>
              <a:spcPts val="700"/>
            </a:lnSpc>
            <a:defRPr sz="1000"/>
          </a:pPr>
          <a:r>
            <a:rPr lang="en-US" sz="900" b="0" i="0" u="none" strike="noStrike" baseline="0">
              <a:solidFill>
                <a:srgbClr val="000000"/>
              </a:solidFill>
              <a:latin typeface="Courier New"/>
              <a:cs typeface="Courier New"/>
            </a:rPr>
            <a:t>------------------------------------------------------------------------------</a:t>
          </a:r>
        </a:p>
        <a:p>
          <a:pPr algn="l" rtl="0">
            <a:lnSpc>
              <a:spcPts val="700"/>
            </a:lnSpc>
            <a:defRPr sz="1000"/>
          </a:pPr>
          <a:r>
            <a:rPr lang="en-US" sz="900" b="0" i="0" u="none" strike="noStrike" baseline="0">
              <a:solidFill>
                <a:srgbClr val="000000"/>
              </a:solidFill>
              <a:latin typeface="Courier New"/>
              <a:cs typeface="Courier New"/>
            </a:rPr>
            <a:t>     incwage |      Coef.   Std. Err.      t    P&gt;|t|     [95% Conf. Interval]</a:t>
          </a:r>
        </a:p>
        <a:p>
          <a:pPr algn="l" rtl="0">
            <a:defRPr sz="1000"/>
          </a:pPr>
          <a:r>
            <a:rPr lang="en-US" sz="900" b="0" i="0" u="none" strike="noStrike" baseline="0">
              <a:solidFill>
                <a:srgbClr val="000000"/>
              </a:solidFill>
              <a:latin typeface="Courier New"/>
              <a:cs typeface="Courier New"/>
            </a:rPr>
            <a:t>-------------+----------------------------------------------------------------</a:t>
          </a:r>
        </a:p>
        <a:p>
          <a:pPr algn="l" rtl="0">
            <a:lnSpc>
              <a:spcPts val="700"/>
            </a:lnSpc>
            <a:defRPr sz="1000"/>
          </a:pPr>
          <a:r>
            <a:rPr lang="en-US" sz="900" b="0" i="0" u="none" strike="noStrike" baseline="0">
              <a:solidFill>
                <a:srgbClr val="000000"/>
              </a:solidFill>
              <a:latin typeface="Courier New"/>
              <a:cs typeface="Courier New"/>
            </a:rPr>
            <a:t>         (1) |   16013.39   593.9852    26.96   0.000     14849.15    17177.63</a:t>
          </a:r>
        </a:p>
        <a:p>
          <a:pPr algn="l" rtl="0">
            <a:defRPr sz="1000"/>
          </a:pPr>
          <a:r>
            <a:rPr lang="en-US" sz="900" b="0" i="0" u="none" strike="noStrike" baseline="0">
              <a:solidFill>
                <a:srgbClr val="000000"/>
              </a:solidFill>
              <a:latin typeface="Courier New"/>
              <a:cs typeface="Courier New"/>
            </a:rPr>
            <a:t>------------------------------------------------------------------------------</a:t>
          </a:r>
        </a:p>
        <a:p>
          <a:pPr algn="l" rtl="0">
            <a:lnSpc>
              <a:spcPts val="600"/>
            </a:lnSpc>
            <a:defRPr sz="1000"/>
          </a:pPr>
          <a:endParaRPr lang="en-US" sz="900" b="0" i="0" u="none" strike="noStrike" baseline="0">
            <a:solidFill>
              <a:srgbClr val="000000"/>
            </a:solidFill>
            <a:latin typeface="Courier New"/>
            <a:cs typeface="Courier New"/>
          </a:endParaRPr>
        </a:p>
        <a:p>
          <a:pPr algn="l" rtl="0">
            <a:lnSpc>
              <a:spcPts val="800"/>
            </a:lnSpc>
            <a:defRPr sz="1000"/>
          </a:pPr>
          <a:r>
            <a:rPr lang="en-US" sz="900" b="0" i="0" u="none" strike="noStrike" baseline="0">
              <a:solidFill>
                <a:srgbClr val="000000"/>
              </a:solidFill>
              <a:latin typeface="Courier New"/>
              <a:cs typeface="Courier New"/>
            </a:rPr>
            <a:t>* note that this is exactly the same test as we got in the equation when metro[1] was the comparison category.</a:t>
          </a:r>
        </a:p>
      </xdr:txBody>
    </xdr:sp>
    <xdr:clientData/>
  </xdr:oneCellAnchor>
  <xdr:twoCellAnchor>
    <xdr:from>
      <xdr:col>11</xdr:col>
      <xdr:colOff>464128</xdr:colOff>
      <xdr:row>17</xdr:row>
      <xdr:rowOff>95250</xdr:rowOff>
    </xdr:from>
    <xdr:to>
      <xdr:col>22</xdr:col>
      <xdr:colOff>62346</xdr:colOff>
      <xdr:row>76</xdr:row>
      <xdr:rowOff>102876</xdr:rowOff>
    </xdr:to>
    <xdr:sp macro="" textlink="">
      <xdr:nvSpPr>
        <xdr:cNvPr id="2" name="TextBox 1"/>
        <xdr:cNvSpPr txBox="1"/>
      </xdr:nvSpPr>
      <xdr:spPr>
        <a:xfrm>
          <a:off x="8014855" y="2921577"/>
          <a:ext cx="6781800" cy="981664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900">
              <a:latin typeface="Courier New" pitchFamily="49" charset="0"/>
              <a:cs typeface="Courier New" pitchFamily="49" charset="0"/>
            </a:rPr>
            <a:t>* Another way of dealing with dummy variables is Stata's newer factor variable syntax, look up </a:t>
          </a:r>
          <a:r>
            <a:rPr lang="en-US" sz="900" b="1">
              <a:latin typeface="Courier New" pitchFamily="49" charset="0"/>
              <a:cs typeface="Courier New" pitchFamily="49" charset="0"/>
            </a:rPr>
            <a:t>fvvarlist</a:t>
          </a:r>
          <a:r>
            <a:rPr lang="en-US" sz="900">
              <a:latin typeface="Courier New" pitchFamily="49" charset="0"/>
              <a:cs typeface="Courier New" pitchFamily="49" charset="0"/>
            </a:rPr>
            <a:t>. This is the version you will be using almost all the time.</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*notes on factor variables:</a:t>
          </a:r>
        </a:p>
        <a:p>
          <a:r>
            <a:rPr lang="en-US" sz="900">
              <a:latin typeface="Courier New" pitchFamily="49" charset="0"/>
              <a:cs typeface="Courier New" pitchFamily="49" charset="0"/>
            </a:rPr>
            <a:t>* it</a:t>
          </a:r>
          <a:r>
            <a:rPr lang="en-US" sz="900" baseline="0">
              <a:latin typeface="Courier New" pitchFamily="49" charset="0"/>
              <a:cs typeface="Courier New" pitchFamily="49" charset="0"/>
            </a:rPr>
            <a:t> is built in to Stata starting (if I recall correctly) with version 11</a:t>
          </a:r>
        </a:p>
        <a:p>
          <a:r>
            <a:rPr lang="en-US" sz="900" baseline="0">
              <a:latin typeface="Courier New" pitchFamily="49" charset="0"/>
              <a:cs typeface="Courier New" pitchFamily="49" charset="0"/>
            </a:rPr>
            <a:t>* needs no prefix, cannot be used as a separate command to create dummy variables</a:t>
          </a:r>
        </a:p>
        <a:p>
          <a:r>
            <a:rPr lang="en-US" sz="900" baseline="0">
              <a:latin typeface="Courier New" pitchFamily="49" charset="0"/>
              <a:cs typeface="Courier New" pitchFamily="49" charset="0"/>
            </a:rPr>
            <a:t>* does not add dummy variables to your variable list.</a:t>
          </a:r>
        </a:p>
        <a:p>
          <a:pPr marL="0" marR="0" indent="0" defTabSz="914400" rtl="0" eaLnBrk="1" fontAlgn="auto" latinLnBrk="0" hangingPunct="1">
            <a:lnSpc>
              <a:spcPct val="100000"/>
            </a:lnSpc>
            <a:spcBef>
              <a:spcPts val="0"/>
            </a:spcBef>
            <a:spcAft>
              <a:spcPts val="0"/>
            </a:spcAft>
            <a:buClrTx/>
            <a:buSzTx/>
            <a:buFontTx/>
            <a:buNone/>
            <a:tabLst/>
            <a:defRPr/>
          </a:pPr>
          <a:r>
            <a:rPr lang="en-US" sz="900" b="1" baseline="0">
              <a:latin typeface="Courier New" pitchFamily="49" charset="0"/>
              <a:cs typeface="Courier New" pitchFamily="49" charset="0"/>
            </a:rPr>
            <a:t>* </a:t>
          </a:r>
          <a:r>
            <a:rPr lang="en-US" sz="900" b="1" i="0" baseline="0">
              <a:solidFill>
                <a:schemeClr val="dk1"/>
              </a:solidFill>
              <a:effectLst/>
              <a:latin typeface="Courier New" pitchFamily="49" charset="0"/>
              <a:ea typeface="+mn-ea"/>
              <a:cs typeface="Courier New" pitchFamily="49" charset="0"/>
            </a:rPr>
            <a:t>need to use the i.variable_name prefix to indicate dummy variable creation for categorical variable variable_name</a:t>
          </a:r>
          <a:endParaRPr lang="en-US" sz="900" b="1">
            <a:effectLst/>
            <a:latin typeface="Courier New" pitchFamily="49" charset="0"/>
            <a:cs typeface="Courier New" pitchFamily="49" charset="0"/>
          </a:endParaRPr>
        </a:p>
        <a:p>
          <a:r>
            <a:rPr lang="en-US" sz="900">
              <a:latin typeface="Courier New" pitchFamily="49" charset="0"/>
              <a:cs typeface="Courier New" pitchFamily="49" charset="0"/>
            </a:rPr>
            <a:t>* can change comparison categories on the fly</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 regress incwage i.metro if age&gt;29 &amp; age&lt;65 &amp; sex==1 &amp; metro~=0</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      Source |       SS           df       MS      Number of obs   =    29,241</a:t>
          </a:r>
        </a:p>
        <a:p>
          <a:r>
            <a:rPr lang="en-US" sz="900">
              <a:latin typeface="Courier New" pitchFamily="49" charset="0"/>
              <a:cs typeface="Courier New" pitchFamily="49" charset="0"/>
            </a:rPr>
            <a:t>-------------+----------------------------------   F(3, 29237)     =    252.70</a:t>
          </a:r>
        </a:p>
        <a:p>
          <a:r>
            <a:rPr lang="en-US" sz="900">
              <a:latin typeface="Courier New" pitchFamily="49" charset="0"/>
              <a:cs typeface="Courier New" pitchFamily="49" charset="0"/>
            </a:rPr>
            <a:t>       Model |  1.1296e+12         3  3.7652e+11   Prob &gt; F        =    0.0000</a:t>
          </a:r>
        </a:p>
        <a:p>
          <a:r>
            <a:rPr lang="en-US" sz="900">
              <a:latin typeface="Courier New" pitchFamily="49" charset="0"/>
              <a:cs typeface="Courier New" pitchFamily="49" charset="0"/>
            </a:rPr>
            <a:t>    Residual |  4.3563e+13    29,237  1.4900e+09   R-squared       =    0.0253</a:t>
          </a:r>
        </a:p>
        <a:p>
          <a:r>
            <a:rPr lang="en-US" sz="900">
              <a:latin typeface="Courier New" pitchFamily="49" charset="0"/>
              <a:cs typeface="Courier New" pitchFamily="49" charset="0"/>
            </a:rPr>
            <a:t>-------------+----------------------------------   Adj R-squared   =    0.0252</a:t>
          </a:r>
        </a:p>
        <a:p>
          <a:r>
            <a:rPr lang="en-US" sz="900">
              <a:latin typeface="Courier New" pitchFamily="49" charset="0"/>
              <a:cs typeface="Courier New" pitchFamily="49" charset="0"/>
            </a:rPr>
            <a:t>       Total |  4.4692e+13    29,240  1.5285e+09   Root MSE        =     38600</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a:t>
          </a:r>
        </a:p>
        <a:p>
          <a:r>
            <a:rPr lang="en-US" sz="900">
              <a:latin typeface="Courier New" pitchFamily="49" charset="0"/>
              <a:cs typeface="Courier New" pitchFamily="49" charset="0"/>
            </a:rPr>
            <a:t>                  incwage | Coefficient  Std. err.      t    P&gt;|t|     [95% conf. interval]</a:t>
          </a:r>
        </a:p>
        <a:p>
          <a:r>
            <a:rPr lang="en-US" sz="900">
              <a:latin typeface="Courier New" pitchFamily="49" charset="0"/>
              <a:cs typeface="Courier New" pitchFamily="49" charset="0"/>
            </a:rPr>
            <a:t>--------------------------+----------------------------------------------------------------</a:t>
          </a:r>
        </a:p>
        <a:p>
          <a:r>
            <a:rPr lang="en-US" sz="900">
              <a:latin typeface="Courier New" pitchFamily="49" charset="0"/>
              <a:cs typeface="Courier New" pitchFamily="49" charset="0"/>
            </a:rPr>
            <a:t>                    metro |</a:t>
          </a:r>
        </a:p>
        <a:p>
          <a:r>
            <a:rPr lang="en-US" sz="900">
              <a:latin typeface="Courier New" pitchFamily="49" charset="0"/>
              <a:cs typeface="Courier New" pitchFamily="49" charset="0"/>
            </a:rPr>
            <a:t>            Central city  |   7255.712   668.0533    10.86   0.000     5946.297    8565.127</a:t>
          </a:r>
        </a:p>
        <a:p>
          <a:r>
            <a:rPr lang="en-US" sz="900">
              <a:latin typeface="Courier New" pitchFamily="49" charset="0"/>
              <a:cs typeface="Courier New" pitchFamily="49" charset="0"/>
            </a:rPr>
            <a:t>    Outside central city  |   16013.39   593.9852    26.96   0.000     14849.15    17177.63</a:t>
          </a:r>
        </a:p>
        <a:p>
          <a:r>
            <a:rPr lang="en-US" sz="900">
              <a:latin typeface="Courier New" pitchFamily="49" charset="0"/>
              <a:cs typeface="Courier New" pitchFamily="49" charset="0"/>
            </a:rPr>
            <a:t>Central city status un..  |   8368.313   758.7058    11.03   0.000     6881.216    9855.411</a:t>
          </a:r>
        </a:p>
        <a:p>
          <a:r>
            <a:rPr lang="en-US" sz="900">
              <a:latin typeface="Courier New" pitchFamily="49" charset="0"/>
              <a:cs typeface="Courier New" pitchFamily="49" charset="0"/>
            </a:rPr>
            <a:t>                          |</a:t>
          </a:r>
        </a:p>
        <a:p>
          <a:r>
            <a:rPr lang="en-US" sz="900">
              <a:latin typeface="Courier New" pitchFamily="49" charset="0"/>
              <a:cs typeface="Courier New" pitchFamily="49" charset="0"/>
            </a:rPr>
            <a:t>                    _cons |   27189.65   474.1327    57.35   0.000     26260.33    28118.97</a:t>
          </a:r>
        </a:p>
        <a:p>
          <a:r>
            <a:rPr lang="en-US" sz="900">
              <a:latin typeface="Courier New" pitchFamily="49" charset="0"/>
              <a:cs typeface="Courier New" pitchFamily="49" charset="0"/>
            </a:rPr>
            <a:t>-------------------------------------------------------------------------------------------</a:t>
          </a:r>
        </a:p>
        <a:p>
          <a:endParaRPr lang="en-US" sz="900">
            <a:latin typeface="Courier New" pitchFamily="49" charset="0"/>
            <a:cs typeface="Courier New" pitchFamily="49" charset="0"/>
          </a:endParaRPr>
        </a:p>
        <a:p>
          <a:endParaRPr lang="en-US" sz="900">
            <a:latin typeface="Courier New" pitchFamily="49" charset="0"/>
            <a:cs typeface="Courier New" pitchFamily="49" charset="0"/>
          </a:endParaRPr>
        </a:p>
        <a:p>
          <a:r>
            <a:rPr lang="en-US" sz="900">
              <a:latin typeface="Courier New" pitchFamily="49" charset="0"/>
              <a:cs typeface="Courier New" pitchFamily="49" charset="0"/>
            </a:rPr>
            <a:t>*If we want to change the base category to category value=2, this is easily done.</a:t>
          </a:r>
        </a:p>
        <a:p>
          <a:endParaRPr lang="en-US" sz="900">
            <a:latin typeface="Courier New" pitchFamily="49" charset="0"/>
            <a:cs typeface="Courier New" pitchFamily="49" charset="0"/>
          </a:endParaRPr>
        </a:p>
        <a:p>
          <a:endParaRPr lang="en-US" sz="900">
            <a:latin typeface="Courier New" pitchFamily="49" charset="0"/>
            <a:cs typeface="Courier New" pitchFamily="49" charset="0"/>
          </a:endParaRPr>
        </a:p>
        <a:p>
          <a:r>
            <a:rPr lang="en-US" sz="900">
              <a:latin typeface="Courier New" pitchFamily="49" charset="0"/>
              <a:cs typeface="Courier New" pitchFamily="49" charset="0"/>
            </a:rPr>
            <a:t>. regress incwage ib2.metro if age&gt;29 &amp; age&lt;65 &amp; sex==1 &amp; metro~=0</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      Source |       SS           df       MS      Number of obs   =    29,241</a:t>
          </a:r>
        </a:p>
        <a:p>
          <a:r>
            <a:rPr lang="en-US" sz="900">
              <a:latin typeface="Courier New" pitchFamily="49" charset="0"/>
              <a:cs typeface="Courier New" pitchFamily="49" charset="0"/>
            </a:rPr>
            <a:t>-------------+----------------------------------   F(3, 29237)     =    252.70</a:t>
          </a:r>
        </a:p>
        <a:p>
          <a:r>
            <a:rPr lang="en-US" sz="900">
              <a:latin typeface="Courier New" pitchFamily="49" charset="0"/>
              <a:cs typeface="Courier New" pitchFamily="49" charset="0"/>
            </a:rPr>
            <a:t>       Model |  1.1296e+12         3  3.7652e+11   Prob &gt; F        =    0.0000</a:t>
          </a:r>
        </a:p>
        <a:p>
          <a:r>
            <a:rPr lang="en-US" sz="900">
              <a:latin typeface="Courier New" pitchFamily="49" charset="0"/>
              <a:cs typeface="Courier New" pitchFamily="49" charset="0"/>
            </a:rPr>
            <a:t>    Residual |  4.3563e+13    29,237  1.4900e+09   R-squared       =    0.0253</a:t>
          </a:r>
        </a:p>
        <a:p>
          <a:r>
            <a:rPr lang="en-US" sz="900">
              <a:latin typeface="Courier New" pitchFamily="49" charset="0"/>
              <a:cs typeface="Courier New" pitchFamily="49" charset="0"/>
            </a:rPr>
            <a:t>-------------+----------------------------------   Adj R-squared   =    0.0252</a:t>
          </a:r>
        </a:p>
        <a:p>
          <a:r>
            <a:rPr lang="en-US" sz="900">
              <a:latin typeface="Courier New" pitchFamily="49" charset="0"/>
              <a:cs typeface="Courier New" pitchFamily="49" charset="0"/>
            </a:rPr>
            <a:t>       Total |  4.4692e+13    29,240  1.5285e+09   Root MSE        =     38600</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a:t>
          </a:r>
        </a:p>
        <a:p>
          <a:r>
            <a:rPr lang="en-US" sz="900">
              <a:latin typeface="Courier New" pitchFamily="49" charset="0"/>
              <a:cs typeface="Courier New" pitchFamily="49" charset="0"/>
            </a:rPr>
            <a:t>                     incwage | Coefficient  Std. err.      t    P&gt;|t|     [95% conf. interval]</a:t>
          </a:r>
        </a:p>
        <a:p>
          <a:r>
            <a:rPr lang="en-US" sz="900">
              <a:latin typeface="Courier New" pitchFamily="49" charset="0"/>
              <a:cs typeface="Courier New" pitchFamily="49" charset="0"/>
            </a:rPr>
            <a:t>-----------------------------+----------------------------------------------------------------</a:t>
          </a:r>
        </a:p>
        <a:p>
          <a:r>
            <a:rPr lang="en-US" sz="900">
              <a:latin typeface="Courier New" pitchFamily="49" charset="0"/>
              <a:cs typeface="Courier New" pitchFamily="49" charset="0"/>
            </a:rPr>
            <a:t>                       metro |</a:t>
          </a:r>
        </a:p>
        <a:p>
          <a:r>
            <a:rPr lang="en-US" sz="900">
              <a:latin typeface="Courier New" pitchFamily="49" charset="0"/>
              <a:cs typeface="Courier New" pitchFamily="49" charset="0"/>
            </a:rPr>
            <a:t>          Not in metro area  |  -7255.712   668.0533   -10.86   0.000    -8565.127   -5946.297</a:t>
          </a:r>
        </a:p>
        <a:p>
          <a:r>
            <a:rPr lang="en-US" sz="900">
              <a:latin typeface="Courier New" pitchFamily="49" charset="0"/>
              <a:cs typeface="Courier New" pitchFamily="49" charset="0"/>
            </a:rPr>
            <a:t>       Outside central city  |   8757.676   591.1938    14.81   0.000      7598.91    9916.443</a:t>
          </a:r>
        </a:p>
        <a:p>
          <a:r>
            <a:rPr lang="en-US" sz="900">
              <a:latin typeface="Courier New" pitchFamily="49" charset="0"/>
              <a:cs typeface="Courier New" pitchFamily="49" charset="0"/>
            </a:rPr>
            <a:t>Central city status unknown  |   1112.602   756.5223     1.47   0.141    -370.2164    2595.419</a:t>
          </a:r>
        </a:p>
        <a:p>
          <a:r>
            <a:rPr lang="en-US" sz="900">
              <a:latin typeface="Courier New" pitchFamily="49" charset="0"/>
              <a:cs typeface="Courier New" pitchFamily="49" charset="0"/>
            </a:rPr>
            <a:t>                             |</a:t>
          </a:r>
        </a:p>
        <a:p>
          <a:r>
            <a:rPr lang="en-US" sz="900">
              <a:latin typeface="Courier New" pitchFamily="49" charset="0"/>
              <a:cs typeface="Courier New" pitchFamily="49" charset="0"/>
            </a:rPr>
            <a:t>                       _cons |   34445.36   470.6309    73.19   0.000      33522.9    35367.82</a:t>
          </a:r>
        </a:p>
        <a:p>
          <a:r>
            <a:rPr lang="en-US" sz="900">
              <a:latin typeface="Courier New" pitchFamily="49" charset="0"/>
              <a:cs typeface="Courier New" pitchFamily="49" charset="0"/>
            </a:rPr>
            <a:t>----------------------------------------------------------------------------------------------</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 But since the this</a:t>
          </a:r>
          <a:r>
            <a:rPr lang="en-US" sz="900" baseline="0">
              <a:latin typeface="Courier New" pitchFamily="49" charset="0"/>
              <a:cs typeface="Courier New" pitchFamily="49" charset="0"/>
            </a:rPr>
            <a:t> method does not put new variables in our variable list, there is a specific way to refer to the dummy variables for the purpose of testing, it is value.variable_name</a:t>
          </a:r>
        </a:p>
        <a:p>
          <a:endParaRPr lang="en-US" sz="900" baseline="0">
            <a:latin typeface="Courier New" pitchFamily="49" charset="0"/>
            <a:cs typeface="Courier New" pitchFamily="49" charset="0"/>
          </a:endParaRPr>
        </a:p>
        <a:p>
          <a:endParaRPr lang="en-US" sz="900">
            <a:latin typeface="Courier New" pitchFamily="49" charset="0"/>
            <a:cs typeface="Courier New" pitchFamily="49" charset="0"/>
          </a:endParaRPr>
        </a:p>
        <a:p>
          <a:r>
            <a:rPr lang="en-US" sz="900" b="1">
              <a:latin typeface="Courier New" pitchFamily="49" charset="0"/>
              <a:cs typeface="Courier New" pitchFamily="49" charset="0"/>
            </a:rPr>
            <a:t>. lincom 3.metro-1.metro</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 ( 1)  - 1.metro + 3.metro = 0</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a:t>
          </a:r>
        </a:p>
        <a:p>
          <a:r>
            <a:rPr lang="en-US" sz="900">
              <a:latin typeface="Courier New" pitchFamily="49" charset="0"/>
              <a:cs typeface="Courier New" pitchFamily="49" charset="0"/>
            </a:rPr>
            <a:t>     incwage |      Coef.   Std. Err.      t    P&gt;|t|     [95% Conf. Interval]</a:t>
          </a:r>
        </a:p>
        <a:p>
          <a:r>
            <a:rPr lang="en-US" sz="900">
              <a:latin typeface="Courier New" pitchFamily="49" charset="0"/>
              <a:cs typeface="Courier New" pitchFamily="49" charset="0"/>
            </a:rPr>
            <a:t>-------------+----------------------------------------------------------------</a:t>
          </a:r>
        </a:p>
        <a:p>
          <a:r>
            <a:rPr lang="en-US" sz="900">
              <a:latin typeface="Courier New" pitchFamily="49" charset="0"/>
              <a:cs typeface="Courier New" pitchFamily="49" charset="0"/>
            </a:rPr>
            <a:t>         (1) |   16013.39   593.9852    26.96   0.000     14849.15    17177.63</a:t>
          </a:r>
        </a:p>
        <a:p>
          <a:r>
            <a:rPr lang="en-US" sz="900">
              <a:latin typeface="Courier New" pitchFamily="49" charset="0"/>
              <a:cs typeface="Courier New" pitchFamily="49" charset="0"/>
            </a:rPr>
            <a:t>------------------------------------------------------------------------------</a:t>
          </a:r>
        </a:p>
        <a:p>
          <a:endParaRPr lang="en-US" sz="900">
            <a:latin typeface="Courier New" pitchFamily="49" charset="0"/>
            <a:cs typeface="Courier New" pitchFamily="49" charset="0"/>
          </a:endParaRPr>
        </a:p>
      </xdr:txBody>
    </xdr:sp>
    <xdr:clientData/>
  </xdr:twoCellAnchor>
  <xdr:twoCellAnchor>
    <xdr:from>
      <xdr:col>22</xdr:col>
      <xdr:colOff>157769</xdr:colOff>
      <xdr:row>17</xdr:row>
      <xdr:rowOff>62345</xdr:rowOff>
    </xdr:from>
    <xdr:to>
      <xdr:col>31</xdr:col>
      <xdr:colOff>489244</xdr:colOff>
      <xdr:row>92</xdr:row>
      <xdr:rowOff>71879</xdr:rowOff>
    </xdr:to>
    <xdr:sp macro="" textlink="">
      <xdr:nvSpPr>
        <xdr:cNvPr id="3" name="TextBox 2"/>
        <xdr:cNvSpPr txBox="1"/>
      </xdr:nvSpPr>
      <xdr:spPr>
        <a:xfrm>
          <a:off x="14892078" y="2888672"/>
          <a:ext cx="5817875" cy="124786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900">
              <a:latin typeface="Courier New" pitchFamily="49" charset="0"/>
              <a:cs typeface="Courier New" pitchFamily="49" charset="0"/>
            </a:rPr>
            <a:t>* The third way of dealing with dummy variables is to use the free add-on,</a:t>
          </a:r>
          <a:r>
            <a:rPr lang="en-US" sz="900" baseline="0">
              <a:latin typeface="Courier New" pitchFamily="49" charset="0"/>
              <a:cs typeface="Courier New" pitchFamily="49" charset="0"/>
            </a:rPr>
            <a:t> desmat</a:t>
          </a:r>
        </a:p>
        <a:p>
          <a:endParaRPr lang="en-US" sz="900" baseline="0">
            <a:latin typeface="Courier New" pitchFamily="49" charset="0"/>
            <a:cs typeface="Courier New" pitchFamily="49" charset="0"/>
          </a:endParaRPr>
        </a:p>
        <a:p>
          <a:r>
            <a:rPr lang="en-US" sz="900" baseline="0">
              <a:latin typeface="Courier New" pitchFamily="49" charset="0"/>
              <a:cs typeface="Courier New" pitchFamily="49" charset="0"/>
            </a:rPr>
            <a:t>* To use desmat, you need to type:</a:t>
          </a:r>
        </a:p>
        <a:p>
          <a:endParaRPr lang="en-US" sz="900" baseline="0">
            <a:latin typeface="Courier New" pitchFamily="49" charset="0"/>
            <a:cs typeface="Courier New" pitchFamily="49" charset="0"/>
          </a:endParaRPr>
        </a:p>
        <a:p>
          <a:r>
            <a:rPr lang="en-US" sz="900" b="1" i="0">
              <a:solidFill>
                <a:schemeClr val="dk1"/>
              </a:solidFill>
              <a:effectLst/>
              <a:latin typeface="Courier New" pitchFamily="49" charset="0"/>
              <a:ea typeface="+mn-ea"/>
              <a:cs typeface="Courier New" pitchFamily="49" charset="0"/>
            </a:rPr>
            <a:t>ssc install desmat, replace</a:t>
          </a:r>
        </a:p>
        <a:p>
          <a:endParaRPr lang="en-US" sz="900" b="1" i="0">
            <a:solidFill>
              <a:schemeClr val="dk1"/>
            </a:solidFill>
            <a:effectLst/>
            <a:latin typeface="Courier New" pitchFamily="49" charset="0"/>
            <a:ea typeface="+mn-ea"/>
            <a:cs typeface="Courier New" pitchFamily="49" charset="0"/>
          </a:endParaRPr>
        </a:p>
        <a:p>
          <a:r>
            <a:rPr lang="en-US" sz="900">
              <a:latin typeface="Courier New" pitchFamily="49" charset="0"/>
              <a:cs typeface="Courier New" pitchFamily="49" charset="0"/>
            </a:rPr>
            <a:t>* desmat is not built in to Stata</a:t>
          </a:r>
          <a:r>
            <a:rPr lang="en-US" sz="900" baseline="0">
              <a:latin typeface="Courier New" pitchFamily="49" charset="0"/>
              <a:cs typeface="Courier New" pitchFamily="49" charset="0"/>
            </a:rPr>
            <a:t> (you have to add it)</a:t>
          </a:r>
        </a:p>
        <a:p>
          <a:r>
            <a:rPr lang="en-US" sz="900" baseline="0">
              <a:latin typeface="Courier New" pitchFamily="49" charset="0"/>
              <a:cs typeface="Courier New" pitchFamily="49" charset="0"/>
            </a:rPr>
            <a:t>* desmat was created many years ago, and it has not been updated for a while so there is no guarantee it will work with newer regression commands, but it does work with commands like regress and logistic that we use in this class.</a:t>
          </a:r>
        </a:p>
        <a:p>
          <a:r>
            <a:rPr lang="en-US" sz="900" baseline="0">
              <a:latin typeface="Courier New" pitchFamily="49" charset="0"/>
              <a:cs typeface="Courier New" pitchFamily="49" charset="0"/>
            </a:rPr>
            <a:t>* desmat can be used as a stand-alone command or as a prefix to regression commands</a:t>
          </a:r>
        </a:p>
        <a:p>
          <a:r>
            <a:rPr lang="en-US" sz="900" baseline="0">
              <a:latin typeface="Courier New" pitchFamily="49" charset="0"/>
              <a:cs typeface="Courier New" pitchFamily="49" charset="0"/>
            </a:rPr>
            <a:t>* adds variables to your variable list (with prefix _x_*)</a:t>
          </a:r>
        </a:p>
        <a:p>
          <a:r>
            <a:rPr lang="en-US" sz="900" baseline="0">
              <a:latin typeface="Courier New" pitchFamily="49" charset="0"/>
              <a:cs typeface="Courier New" pitchFamily="49" charset="0"/>
            </a:rPr>
            <a:t>* has greater flexibility about the type of dummy variables to be created</a:t>
          </a:r>
        </a:p>
        <a:p>
          <a:r>
            <a:rPr lang="en-US" sz="900" baseline="0">
              <a:latin typeface="Courier New" pitchFamily="49" charset="0"/>
              <a:cs typeface="Courier New" pitchFamily="49" charset="0"/>
            </a:rPr>
            <a:t>* produces a nicer regression output that takes advantage of value labels.</a:t>
          </a:r>
        </a:p>
        <a:p>
          <a:r>
            <a:rPr lang="en-US" sz="900" baseline="0">
              <a:latin typeface="Courier New" pitchFamily="49" charset="0"/>
              <a:cs typeface="Courier New" pitchFamily="49" charset="0"/>
            </a:rPr>
            <a:t>* can change comparison categories on the fly</a:t>
          </a:r>
        </a:p>
        <a:p>
          <a:r>
            <a:rPr lang="en-US" sz="900" baseline="0">
              <a:latin typeface="Courier New" pitchFamily="49" charset="0"/>
              <a:cs typeface="Courier New" pitchFamily="49" charset="0"/>
            </a:rPr>
            <a:t>* assumes that all predictor variables are categorical unless you put the "@" ampersand in front of variables that are continuous.</a:t>
          </a:r>
        </a:p>
        <a:p>
          <a:endParaRPr lang="en-US" sz="900" baseline="0">
            <a:latin typeface="Courier New" pitchFamily="49" charset="0"/>
            <a:cs typeface="Courier New" pitchFamily="49" charset="0"/>
          </a:endParaRPr>
        </a:p>
        <a:p>
          <a:r>
            <a:rPr lang="en-US" sz="900" baseline="0">
              <a:latin typeface="Courier New" pitchFamily="49" charset="0"/>
              <a:cs typeface="Courier New" pitchFamily="49" charset="0"/>
            </a:rPr>
            <a:t>. desmat: regress incwage metro=ind(2) if age&gt;29 &amp; age&lt;65 &amp; sex==1 &amp; metro~=0</a:t>
          </a:r>
        </a:p>
        <a:p>
          <a:r>
            <a:rPr lang="en-US" sz="900" baseline="0">
              <a:latin typeface="Courier New" pitchFamily="49" charset="0"/>
              <a:cs typeface="Courier New" pitchFamily="49" charset="0"/>
            </a:rPr>
            <a:t>-------------------------------------------------------------------------------</a:t>
          </a:r>
        </a:p>
        <a:p>
          <a:r>
            <a:rPr lang="en-US" sz="900" baseline="0">
              <a:latin typeface="Courier New" pitchFamily="49" charset="0"/>
              <a:cs typeface="Courier New" pitchFamily="49" charset="0"/>
            </a:rPr>
            <a:t>   Linear regression</a:t>
          </a:r>
        </a:p>
        <a:p>
          <a:r>
            <a:rPr lang="en-US" sz="900" baseline="0">
              <a:latin typeface="Courier New" pitchFamily="49" charset="0"/>
              <a:cs typeface="Courier New" pitchFamily="49" charset="0"/>
            </a:rPr>
            <a:t>-------------------------------------------------------------------------------</a:t>
          </a:r>
        </a:p>
        <a:p>
          <a:r>
            <a:rPr lang="en-US" sz="900" baseline="0">
              <a:latin typeface="Courier New" pitchFamily="49" charset="0"/>
              <a:cs typeface="Courier New" pitchFamily="49" charset="0"/>
            </a:rPr>
            <a:t>   Dependent variable                                                  incwage</a:t>
          </a:r>
        </a:p>
        <a:p>
          <a:r>
            <a:rPr lang="en-US" sz="900" baseline="0">
              <a:latin typeface="Courier New" pitchFamily="49" charset="0"/>
              <a:cs typeface="Courier New" pitchFamily="49" charset="0"/>
            </a:rPr>
            <a:t>   Number of observations:                                               29241</a:t>
          </a:r>
        </a:p>
        <a:p>
          <a:r>
            <a:rPr lang="en-US" sz="900" baseline="0">
              <a:latin typeface="Courier New" pitchFamily="49" charset="0"/>
              <a:cs typeface="Courier New" pitchFamily="49" charset="0"/>
            </a:rPr>
            <a:t>   F statistic:                                                        252.703</a:t>
          </a:r>
        </a:p>
        <a:p>
          <a:r>
            <a:rPr lang="en-US" sz="900" baseline="0">
              <a:latin typeface="Courier New" pitchFamily="49" charset="0"/>
              <a:cs typeface="Courier New" pitchFamily="49" charset="0"/>
            </a:rPr>
            <a:t>   Model degrees of freedom:                                                 3</a:t>
          </a:r>
        </a:p>
        <a:p>
          <a:r>
            <a:rPr lang="en-US" sz="900" baseline="0">
              <a:latin typeface="Courier New" pitchFamily="49" charset="0"/>
              <a:cs typeface="Courier New" pitchFamily="49" charset="0"/>
            </a:rPr>
            <a:t>   Residual degrees of freedom:                                          29237</a:t>
          </a:r>
        </a:p>
        <a:p>
          <a:r>
            <a:rPr lang="en-US" sz="900" baseline="0">
              <a:latin typeface="Courier New" pitchFamily="49" charset="0"/>
              <a:cs typeface="Courier New" pitchFamily="49" charset="0"/>
            </a:rPr>
            <a:t>   R-squared:                                                            0.025</a:t>
          </a:r>
        </a:p>
        <a:p>
          <a:r>
            <a:rPr lang="en-US" sz="900" baseline="0">
              <a:latin typeface="Courier New" pitchFamily="49" charset="0"/>
              <a:cs typeface="Courier New" pitchFamily="49" charset="0"/>
            </a:rPr>
            <a:t>   Adjusted R-squared:                                                   0.025</a:t>
          </a:r>
        </a:p>
        <a:p>
          <a:r>
            <a:rPr lang="en-US" sz="900" baseline="0">
              <a:latin typeface="Courier New" pitchFamily="49" charset="0"/>
              <a:cs typeface="Courier New" pitchFamily="49" charset="0"/>
            </a:rPr>
            <a:t>   Root MSE                                                          38600.339</a:t>
          </a:r>
        </a:p>
        <a:p>
          <a:r>
            <a:rPr lang="en-US" sz="900" baseline="0">
              <a:latin typeface="Courier New" pitchFamily="49" charset="0"/>
              <a:cs typeface="Courier New" pitchFamily="49" charset="0"/>
            </a:rPr>
            <a:t>   Prob:                                                                 0.000</a:t>
          </a:r>
        </a:p>
        <a:p>
          <a:r>
            <a:rPr lang="en-US" sz="900" baseline="0">
              <a:latin typeface="Courier New" pitchFamily="49" charset="0"/>
              <a:cs typeface="Courier New" pitchFamily="49" charset="0"/>
            </a:rPr>
            <a:t>-------------------------------------------------------------------------------</a:t>
          </a:r>
        </a:p>
        <a:p>
          <a:r>
            <a:rPr lang="en-US" sz="900" baseline="0">
              <a:latin typeface="Courier New" pitchFamily="49" charset="0"/>
              <a:cs typeface="Courier New" pitchFamily="49" charset="0"/>
            </a:rPr>
            <a:t>nr Effect                                                    Coeff        s.e.</a:t>
          </a:r>
        </a:p>
        <a:p>
          <a:r>
            <a:rPr lang="en-US" sz="900" baseline="0">
              <a:latin typeface="Courier New" pitchFamily="49" charset="0"/>
              <a:cs typeface="Courier New" pitchFamily="49" charset="0"/>
            </a:rPr>
            <a:t>-------------------------------------------------------------------------------</a:t>
          </a:r>
        </a:p>
        <a:p>
          <a:r>
            <a:rPr lang="en-US" sz="900" baseline="0">
              <a:latin typeface="Courier New" pitchFamily="49" charset="0"/>
              <a:cs typeface="Courier New" pitchFamily="49" charset="0"/>
            </a:rPr>
            <a:t>   metro</a:t>
          </a:r>
        </a:p>
        <a:p>
          <a:r>
            <a:rPr lang="en-US" sz="900" baseline="0">
              <a:latin typeface="Courier New" pitchFamily="49" charset="0"/>
              <a:cs typeface="Courier New" pitchFamily="49" charset="0"/>
            </a:rPr>
            <a:t>1    Not identifiable                                        0.000           .</a:t>
          </a:r>
        </a:p>
        <a:p>
          <a:r>
            <a:rPr lang="en-US" sz="900" baseline="0">
              <a:latin typeface="Courier New" pitchFamily="49" charset="0"/>
              <a:cs typeface="Courier New" pitchFamily="49" charset="0"/>
            </a:rPr>
            <a:t>2    Central city                                         7255.712**   668.053</a:t>
          </a:r>
        </a:p>
        <a:p>
          <a:r>
            <a:rPr lang="en-US" sz="900" baseline="0">
              <a:latin typeface="Courier New" pitchFamily="49" charset="0"/>
              <a:cs typeface="Courier New" pitchFamily="49" charset="0"/>
            </a:rPr>
            <a:t>3    Outside central city                                16013.388**   593.985</a:t>
          </a:r>
        </a:p>
        <a:p>
          <a:r>
            <a:rPr lang="en-US" sz="900" baseline="0">
              <a:latin typeface="Courier New" pitchFamily="49" charset="0"/>
              <a:cs typeface="Courier New" pitchFamily="49" charset="0"/>
            </a:rPr>
            <a:t>4    Central city status unknown                          8368.313**   758.706</a:t>
          </a:r>
        </a:p>
        <a:p>
          <a:r>
            <a:rPr lang="en-US" sz="900" baseline="0">
              <a:latin typeface="Courier New" pitchFamily="49" charset="0"/>
              <a:cs typeface="Courier New" pitchFamily="49" charset="0"/>
            </a:rPr>
            <a:t>5  _cons                                                 27189.646**   474.133</a:t>
          </a:r>
        </a:p>
        <a:p>
          <a:r>
            <a:rPr lang="en-US" sz="900" baseline="0">
              <a:latin typeface="Courier New" pitchFamily="49" charset="0"/>
              <a:cs typeface="Courier New" pitchFamily="49" charset="0"/>
            </a:rPr>
            <a:t>-------------------------------------------------------------------------------</a:t>
          </a:r>
        </a:p>
        <a:p>
          <a:r>
            <a:rPr lang="en-US" sz="900" baseline="0">
              <a:latin typeface="Courier New" pitchFamily="49" charset="0"/>
              <a:cs typeface="Courier New" pitchFamily="49" charset="0"/>
            </a:rPr>
            <a:t>*  p &lt; .05</a:t>
          </a:r>
        </a:p>
        <a:p>
          <a:r>
            <a:rPr lang="en-US" sz="900" baseline="0">
              <a:latin typeface="Courier New" pitchFamily="49" charset="0"/>
              <a:cs typeface="Courier New" pitchFamily="49" charset="0"/>
            </a:rPr>
            <a:t>** p &lt; .01</a:t>
          </a:r>
        </a:p>
        <a:p>
          <a:endParaRPr lang="en-US" sz="900" baseline="0">
            <a:latin typeface="Courier New" pitchFamily="49" charset="0"/>
            <a:cs typeface="Courier New" pitchFamily="49" charset="0"/>
          </a:endParaRPr>
        </a:p>
        <a:p>
          <a:r>
            <a:rPr lang="en-US" sz="900" baseline="0">
              <a:latin typeface="Courier New" pitchFamily="49" charset="0"/>
              <a:cs typeface="Courier New" pitchFamily="49" charset="0"/>
            </a:rPr>
            <a:t>*note the nice fact that we get the value labels here.</a:t>
          </a:r>
        </a:p>
        <a:p>
          <a:r>
            <a:rPr lang="en-US" sz="900" baseline="0">
              <a:latin typeface="Courier New" pitchFamily="49" charset="0"/>
              <a:cs typeface="Courier New" pitchFamily="49" charset="0"/>
            </a:rPr>
            <a:t>*and note also that =ind(2) refers to the second category as the comparison, which in this case is metro=1 (rural).</a:t>
          </a:r>
        </a:p>
        <a:p>
          <a:endParaRPr lang="en-US" sz="900" baseline="0">
            <a:latin typeface="Courier New" pitchFamily="49" charset="0"/>
            <a:cs typeface="Courier New" pitchFamily="49" charset="0"/>
          </a:endParaRPr>
        </a:p>
        <a:p>
          <a:r>
            <a:rPr lang="en-US" sz="900">
              <a:latin typeface="Courier New" pitchFamily="49" charset="0"/>
              <a:cs typeface="Courier New" pitchFamily="49" charset="0"/>
            </a:rPr>
            <a:t>desmat: regress incwage metro=ind(3) if age&gt;29 &amp; age&lt;65 &amp; sex==1 &amp; metro~=0,desrep (zval ci)</a:t>
          </a:r>
        </a:p>
        <a:p>
          <a:r>
            <a:rPr lang="en-US" sz="900">
              <a:latin typeface="Courier New" pitchFamily="49" charset="0"/>
              <a:cs typeface="Courier New" pitchFamily="49" charset="0"/>
            </a:rPr>
            <a:t>-------------------------------------------------------------------------------</a:t>
          </a:r>
        </a:p>
        <a:p>
          <a:r>
            <a:rPr lang="en-US" sz="900">
              <a:latin typeface="Courier New" pitchFamily="49" charset="0"/>
              <a:cs typeface="Courier New" pitchFamily="49" charset="0"/>
            </a:rPr>
            <a:t>   Linear regression</a:t>
          </a:r>
        </a:p>
        <a:p>
          <a:r>
            <a:rPr lang="en-US" sz="900">
              <a:latin typeface="Courier New" pitchFamily="49" charset="0"/>
              <a:cs typeface="Courier New" pitchFamily="49" charset="0"/>
            </a:rPr>
            <a:t>-------------------------------------------------------------------------------</a:t>
          </a:r>
        </a:p>
        <a:p>
          <a:r>
            <a:rPr lang="en-US" sz="900">
              <a:latin typeface="Courier New" pitchFamily="49" charset="0"/>
              <a:cs typeface="Courier New" pitchFamily="49" charset="0"/>
            </a:rPr>
            <a:t>   Dependent variable                                                  incwage</a:t>
          </a:r>
        </a:p>
        <a:p>
          <a:r>
            <a:rPr lang="en-US" sz="900">
              <a:latin typeface="Courier New" pitchFamily="49" charset="0"/>
              <a:cs typeface="Courier New" pitchFamily="49" charset="0"/>
            </a:rPr>
            <a:t>   Number of observations:                                               29241</a:t>
          </a:r>
        </a:p>
        <a:p>
          <a:r>
            <a:rPr lang="en-US" sz="900">
              <a:latin typeface="Courier New" pitchFamily="49" charset="0"/>
              <a:cs typeface="Courier New" pitchFamily="49" charset="0"/>
            </a:rPr>
            <a:t>   F statistic:                                                        252.703</a:t>
          </a:r>
        </a:p>
        <a:p>
          <a:r>
            <a:rPr lang="en-US" sz="900">
              <a:latin typeface="Courier New" pitchFamily="49" charset="0"/>
              <a:cs typeface="Courier New" pitchFamily="49" charset="0"/>
            </a:rPr>
            <a:t>   Model degrees of freedom:                                                 3</a:t>
          </a:r>
        </a:p>
        <a:p>
          <a:r>
            <a:rPr lang="en-US" sz="900">
              <a:latin typeface="Courier New" pitchFamily="49" charset="0"/>
              <a:cs typeface="Courier New" pitchFamily="49" charset="0"/>
            </a:rPr>
            <a:t>   Residual degrees of freedom:                                          29237</a:t>
          </a:r>
        </a:p>
        <a:p>
          <a:r>
            <a:rPr lang="en-US" sz="900">
              <a:latin typeface="Courier New" pitchFamily="49" charset="0"/>
              <a:cs typeface="Courier New" pitchFamily="49" charset="0"/>
            </a:rPr>
            <a:t>   R-squared:                                                            0.025</a:t>
          </a:r>
        </a:p>
        <a:p>
          <a:r>
            <a:rPr lang="en-US" sz="900">
              <a:latin typeface="Courier New" pitchFamily="49" charset="0"/>
              <a:cs typeface="Courier New" pitchFamily="49" charset="0"/>
            </a:rPr>
            <a:t>   Adjusted R-squared:                                                   0.025</a:t>
          </a:r>
        </a:p>
        <a:p>
          <a:r>
            <a:rPr lang="en-US" sz="900">
              <a:latin typeface="Courier New" pitchFamily="49" charset="0"/>
              <a:cs typeface="Courier New" pitchFamily="49" charset="0"/>
            </a:rPr>
            <a:t>   Root MSE                                                          38600.339</a:t>
          </a:r>
        </a:p>
        <a:p>
          <a:r>
            <a:rPr lang="en-US" sz="900">
              <a:latin typeface="Courier New" pitchFamily="49" charset="0"/>
              <a:cs typeface="Courier New" pitchFamily="49" charset="0"/>
            </a:rPr>
            <a:t>   Prob:                                                                 0.000</a:t>
          </a:r>
        </a:p>
        <a:p>
          <a:r>
            <a:rPr lang="en-US" sz="900">
              <a:latin typeface="Courier New" pitchFamily="49" charset="0"/>
              <a:cs typeface="Courier New" pitchFamily="49" charset="0"/>
            </a:rPr>
            <a:t>-------------------------------------------------------------------------------</a:t>
          </a:r>
        </a:p>
        <a:p>
          <a:r>
            <a:rPr lang="en-US" sz="900">
              <a:latin typeface="Courier New" pitchFamily="49" charset="0"/>
              <a:cs typeface="Courier New" pitchFamily="49" charset="0"/>
            </a:rPr>
            <a:t>nr Effect                      Coeff        s.e.       t      lo 95%    hi 95%</a:t>
          </a:r>
        </a:p>
        <a:p>
          <a:r>
            <a:rPr lang="en-US" sz="900">
              <a:latin typeface="Courier New" pitchFamily="49" charset="0"/>
              <a:cs typeface="Courier New" pitchFamily="49" charset="0"/>
            </a:rPr>
            <a:t>-------------------------------------------------------------------------------</a:t>
          </a:r>
        </a:p>
        <a:p>
          <a:r>
            <a:rPr lang="en-US" sz="900">
              <a:latin typeface="Courier New" pitchFamily="49" charset="0"/>
              <a:cs typeface="Courier New" pitchFamily="49" charset="0"/>
            </a:rPr>
            <a:t>   metro</a:t>
          </a:r>
        </a:p>
        <a:p>
          <a:r>
            <a:rPr lang="en-US" sz="900">
              <a:latin typeface="Courier New" pitchFamily="49" charset="0"/>
              <a:cs typeface="Courier New" pitchFamily="49" charset="0"/>
            </a:rPr>
            <a:t>1    Not identifiable          0.000           .         .         .         .</a:t>
          </a:r>
        </a:p>
        <a:p>
          <a:r>
            <a:rPr lang="en-US" sz="900">
              <a:latin typeface="Courier New" pitchFamily="49" charset="0"/>
              <a:cs typeface="Courier New" pitchFamily="49" charset="0"/>
            </a:rPr>
            <a:t>2    Not in metro area     -7255.712**   668.053   -10.861 -8565.127 -5946.297</a:t>
          </a:r>
        </a:p>
        <a:p>
          <a:r>
            <a:rPr lang="en-US" sz="900">
              <a:latin typeface="Courier New" pitchFamily="49" charset="0"/>
              <a:cs typeface="Courier New" pitchFamily="49" charset="0"/>
            </a:rPr>
            <a:t>3    Outside central city   8757.676**   591.194    14.814  7598.910  9916.443</a:t>
          </a:r>
        </a:p>
        <a:p>
          <a:r>
            <a:rPr lang="en-US" sz="900">
              <a:latin typeface="Courier New" pitchFamily="49" charset="0"/>
              <a:cs typeface="Courier New" pitchFamily="49" charset="0"/>
            </a:rPr>
            <a:t>4    city status unknown    1112.602     756.522     1.471  -370.216  2595.419</a:t>
          </a:r>
        </a:p>
        <a:p>
          <a:r>
            <a:rPr lang="en-US" sz="900">
              <a:latin typeface="Courier New" pitchFamily="49" charset="0"/>
              <a:cs typeface="Courier New" pitchFamily="49" charset="0"/>
            </a:rPr>
            <a:t>5  _cons                   34445.358**   470.631    73.190 33522.901 35367.816</a:t>
          </a:r>
        </a:p>
        <a:p>
          <a:r>
            <a:rPr lang="en-US" sz="900">
              <a:latin typeface="Courier New" pitchFamily="49" charset="0"/>
              <a:cs typeface="Courier New" pitchFamily="49" charset="0"/>
            </a:rPr>
            <a:t>-------------------------------------------------------------------------------</a:t>
          </a:r>
        </a:p>
        <a:p>
          <a:r>
            <a:rPr lang="en-US" sz="900">
              <a:latin typeface="Courier New" pitchFamily="49" charset="0"/>
              <a:cs typeface="Courier New" pitchFamily="49" charset="0"/>
            </a:rPr>
            <a:t>*  p &lt; .05</a:t>
          </a:r>
        </a:p>
        <a:p>
          <a:r>
            <a:rPr lang="en-US" sz="900">
              <a:latin typeface="Courier New" pitchFamily="49" charset="0"/>
              <a:cs typeface="Courier New" pitchFamily="49" charset="0"/>
            </a:rPr>
            <a:t>** p &lt; .01</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*note that the desrep option</a:t>
          </a:r>
          <a:r>
            <a:rPr lang="en-US" sz="900" baseline="0">
              <a:latin typeface="Courier New" pitchFamily="49" charset="0"/>
              <a:cs typeface="Courier New" pitchFamily="49" charset="0"/>
            </a:rPr>
            <a:t> controls the appearance of regression output table.</a:t>
          </a:r>
        </a:p>
        <a:p>
          <a:endParaRPr lang="en-US" sz="900">
            <a:latin typeface="Courier New" pitchFamily="49" charset="0"/>
            <a:cs typeface="Courier New" pitchFamily="49" charset="0"/>
          </a:endParaRPr>
        </a:p>
        <a:p>
          <a:endParaRPr lang="en-US" sz="900">
            <a:latin typeface="Courier New" pitchFamily="49" charset="0"/>
            <a:cs typeface="Courier New" pitchFamily="49" charset="0"/>
          </a:endParaRPr>
        </a:p>
        <a:p>
          <a:r>
            <a:rPr lang="en-US" sz="900" b="1">
              <a:latin typeface="Courier New" pitchFamily="49" charset="0"/>
              <a:cs typeface="Courier New" pitchFamily="49" charset="0"/>
            </a:rPr>
            <a:t>lincom  _x_3- _x_2</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 ( 1)  - _x_2 + _x_3 = 0</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a:t>
          </a:r>
        </a:p>
        <a:p>
          <a:r>
            <a:rPr lang="en-US" sz="900">
              <a:latin typeface="Courier New" pitchFamily="49" charset="0"/>
              <a:cs typeface="Courier New" pitchFamily="49" charset="0"/>
            </a:rPr>
            <a:t>     incwage |      Coef.   Std. Err.      t    P&gt;|t|     [95% Conf. Interval]</a:t>
          </a:r>
        </a:p>
        <a:p>
          <a:r>
            <a:rPr lang="en-US" sz="900">
              <a:latin typeface="Courier New" pitchFamily="49" charset="0"/>
              <a:cs typeface="Courier New" pitchFamily="49" charset="0"/>
            </a:rPr>
            <a:t>-------------+----------------------------------------------------------------</a:t>
          </a:r>
        </a:p>
        <a:p>
          <a:r>
            <a:rPr lang="en-US" sz="900">
              <a:latin typeface="Courier New" pitchFamily="49" charset="0"/>
              <a:cs typeface="Courier New" pitchFamily="49" charset="0"/>
            </a:rPr>
            <a:t>         (1) |   16013.39   593.9852    26.96   0.000     14849.15    17177.63</a:t>
          </a:r>
        </a:p>
        <a:p>
          <a:r>
            <a:rPr lang="en-US" sz="900">
              <a:latin typeface="Courier New" pitchFamily="49" charset="0"/>
              <a:cs typeface="Courier New" pitchFamily="49" charset="0"/>
            </a:rPr>
            <a:t>------------------------------------------------------------------------------</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 you have to check the variable</a:t>
          </a:r>
          <a:r>
            <a:rPr lang="en-US" sz="900" baseline="0">
              <a:latin typeface="Courier New" pitchFamily="49" charset="0"/>
              <a:cs typeface="Courier New" pitchFamily="49" charset="0"/>
            </a:rPr>
            <a:t> list to see which _x_* variables are associated with which values of variables.</a:t>
          </a:r>
          <a:endParaRPr lang="en-US" sz="900">
            <a:latin typeface="Courier New" pitchFamily="49" charset="0"/>
            <a:cs typeface="Courier New" pitchFamily="49" charset="0"/>
          </a:endParaRPr>
        </a:p>
      </xdr:txBody>
    </xdr:sp>
    <xdr:clientData/>
  </xdr:twoCellAnchor>
  <xdr:twoCellAnchor>
    <xdr:from>
      <xdr:col>18</xdr:col>
      <xdr:colOff>1905</xdr:colOff>
      <xdr:row>2</xdr:row>
      <xdr:rowOff>40005</xdr:rowOff>
    </xdr:from>
    <xdr:to>
      <xdr:col>22</xdr:col>
      <xdr:colOff>495315</xdr:colOff>
      <xdr:row>15</xdr:row>
      <xdr:rowOff>81917</xdr:rowOff>
    </xdr:to>
    <xdr:sp macro="" textlink="">
      <xdr:nvSpPr>
        <xdr:cNvPr id="4" name="TextBox 3"/>
        <xdr:cNvSpPr txBox="1"/>
      </xdr:nvSpPr>
      <xdr:spPr>
        <a:xfrm>
          <a:off x="12211050" y="371475"/>
          <a:ext cx="2924175" cy="21431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200"/>
            </a:lnSpc>
          </a:pPr>
          <a:r>
            <a:rPr lang="en-US" sz="1100"/>
            <a:t>One key point is that the</a:t>
          </a:r>
          <a:r>
            <a:rPr lang="en-US" sz="1100" baseline="0"/>
            <a:t> exact same model can be expressed differently, with different comparison categories for our categorical variables, but the model is still exactly the same model and the same comparisons can still be recovered, the model fit is exactly the same, but the coefficients look different.</a:t>
          </a:r>
          <a:endParaRPr lang="en-US" sz="1100"/>
        </a:p>
      </xdr:txBody>
    </xdr:sp>
    <xdr:clientData/>
  </xdr:twoCellAnchor>
  <xdr:twoCellAnchor>
    <xdr:from>
      <xdr:col>11</xdr:col>
      <xdr:colOff>704850</xdr:colOff>
      <xdr:row>89</xdr:row>
      <xdr:rowOff>0</xdr:rowOff>
    </xdr:from>
    <xdr:to>
      <xdr:col>20</xdr:col>
      <xdr:colOff>152400</xdr:colOff>
      <xdr:row>110</xdr:row>
      <xdr:rowOff>66675</xdr:rowOff>
    </xdr:to>
    <xdr:graphicFrame macro="">
      <xdr:nvGraphicFramePr>
        <xdr:cNvPr id="8149" name="Chart 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1.xml><?xml version="1.0" encoding="utf-8"?>
<xdr:wsDr xmlns:xdr="http://schemas.openxmlformats.org/drawingml/2006/spreadsheetDrawing" xmlns:a="http://schemas.openxmlformats.org/drawingml/2006/main">
  <xdr:twoCellAnchor>
    <xdr:from>
      <xdr:col>2</xdr:col>
      <xdr:colOff>299085</xdr:colOff>
      <xdr:row>15</xdr:row>
      <xdr:rowOff>108585</xdr:rowOff>
    </xdr:from>
    <xdr:to>
      <xdr:col>11</xdr:col>
      <xdr:colOff>95283</xdr:colOff>
      <xdr:row>20</xdr:row>
      <xdr:rowOff>28728</xdr:rowOff>
    </xdr:to>
    <xdr:sp macro="" textlink="">
      <xdr:nvSpPr>
        <xdr:cNvPr id="9217" name="Text Box 1"/>
        <xdr:cNvSpPr txBox="1">
          <a:spLocks noChangeArrowheads="1"/>
        </xdr:cNvSpPr>
      </xdr:nvSpPr>
      <xdr:spPr bwMode="auto">
        <a:xfrm>
          <a:off x="1524000" y="1733550"/>
          <a:ext cx="4667250" cy="72390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Ordinary Least Squares Regressions predicting wage income for persons age 25-64 in the 2000 March CPS. Using aweights.</a:t>
          </a:r>
        </a:p>
        <a:p>
          <a:pPr algn="l" rtl="0">
            <a:defRPr sz="1000"/>
          </a:pPr>
          <a:r>
            <a:rPr lang="en-US" sz="1000" b="0" i="0" u="none" strike="noStrike" baseline="0">
              <a:solidFill>
                <a:srgbClr val="000000"/>
              </a:solidFill>
              <a:latin typeface="Arial"/>
              <a:cs typeface="Arial"/>
            </a:rPr>
            <a:t>* P&lt;.05; **P&lt;.01;  ***P&lt;.001, two tailed tests.</a:t>
          </a:r>
        </a:p>
      </xdr:txBody>
    </xdr:sp>
    <xdr:clientData/>
  </xdr:twoCellAnchor>
  <xdr:twoCellAnchor>
    <xdr:from>
      <xdr:col>2</xdr:col>
      <xdr:colOff>38100</xdr:colOff>
      <xdr:row>42</xdr:row>
      <xdr:rowOff>47625</xdr:rowOff>
    </xdr:from>
    <xdr:to>
      <xdr:col>7</xdr:col>
      <xdr:colOff>361950</xdr:colOff>
      <xdr:row>58</xdr:row>
      <xdr:rowOff>133350</xdr:rowOff>
    </xdr:to>
    <xdr:sp macro="" textlink="">
      <xdr:nvSpPr>
        <xdr:cNvPr id="9218" name="Text Box 2"/>
        <xdr:cNvSpPr txBox="1">
          <a:spLocks noChangeArrowheads="1"/>
        </xdr:cNvSpPr>
      </xdr:nvSpPr>
      <xdr:spPr bwMode="auto">
        <a:xfrm>
          <a:off x="1257300" y="5553075"/>
          <a:ext cx="2952750" cy="267652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000" b="1" i="0" u="none" strike="noStrike" baseline="0">
              <a:solidFill>
                <a:srgbClr val="000000"/>
              </a:solidFill>
              <a:latin typeface="Arial"/>
              <a:cs typeface="Arial"/>
            </a:rPr>
            <a:t>A note on R-square</a:t>
          </a:r>
          <a:r>
            <a:rPr lang="en-US" sz="1000" b="0" i="0" u="none" strike="noStrike" baseline="0">
              <a:solidFill>
                <a:srgbClr val="000000"/>
              </a:solidFill>
              <a:latin typeface="Arial"/>
              <a:cs typeface="Arial"/>
            </a:rPr>
            <a:t>. R-square is the proportion of variation in the data explained by the model. R-square varies between zero and 1. Model 1 has a zero R-square because Model 1 only has one coefficient which is not significant. So, Model 1 really does nothing. Adjusted R-square is the R-square adjusted for how many terms you have in the model. Adjusted R-square is a useful tool for comparing models. Models with higher adjusted R-square (i.e. models that fit the data better, or explain more of the data's variation) are better. There are other ways to compare the fit of different models, but the Adjusted R-square is a useful and straightforward way to compare models.</a:t>
          </a:r>
        </a:p>
      </xdr:txBody>
    </xdr:sp>
    <xdr:clientData/>
  </xdr:twoCellAnchor>
  <xdr:twoCellAnchor>
    <xdr:from>
      <xdr:col>0</xdr:col>
      <xdr:colOff>542925</xdr:colOff>
      <xdr:row>60</xdr:row>
      <xdr:rowOff>76200</xdr:rowOff>
    </xdr:from>
    <xdr:to>
      <xdr:col>7</xdr:col>
      <xdr:colOff>0</xdr:colOff>
      <xdr:row>76</xdr:row>
      <xdr:rowOff>95250</xdr:rowOff>
    </xdr:to>
    <xdr:sp macro="" textlink="">
      <xdr:nvSpPr>
        <xdr:cNvPr id="9219" name="Text Box 3"/>
        <xdr:cNvSpPr txBox="1">
          <a:spLocks noChangeArrowheads="1"/>
        </xdr:cNvSpPr>
      </xdr:nvSpPr>
      <xdr:spPr bwMode="auto">
        <a:xfrm>
          <a:off x="542925" y="8982075"/>
          <a:ext cx="3305175" cy="260985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Why does Model 1 show no significant relationship between age and income? We know that age and income are related. But the relationship is not linear. The relationship between age and income is like an upside down U. You can't really fit a line to this shape, so that is why Model 1 fails. </a:t>
          </a:r>
        </a:p>
        <a:p>
          <a:pPr algn="l" rtl="0">
            <a:defRPr sz="1000"/>
          </a:pPr>
          <a:r>
            <a:rPr lang="en-US" sz="1000" b="0" i="0" u="none" strike="noStrike" baseline="0">
              <a:solidFill>
                <a:srgbClr val="000000"/>
              </a:solidFill>
              <a:latin typeface="Arial"/>
              <a:cs typeface="Arial"/>
            </a:rPr>
            <a:t>How would we interpret the age coefficient in Model 1? You have to know the units of age and incwage, in this case years and dollars. Model 1 says that when age is zero, income is 27,764 (which is a case of the constant not having a useful substantive interpretation, because people age zero have no wage income). Each additional year of age lowers income by 7 dollars and 4 cents. But since the coefficient for Age is not significantly different from Zero in Model 3, it is more proper to accept the null hypothesis, and say that there is no linear relationship between age and income.</a:t>
          </a:r>
        </a:p>
      </xdr:txBody>
    </xdr:sp>
    <xdr:clientData/>
  </xdr:twoCellAnchor>
  <xdr:twoCellAnchor>
    <xdr:from>
      <xdr:col>9</xdr:col>
      <xdr:colOff>76200</xdr:colOff>
      <xdr:row>42</xdr:row>
      <xdr:rowOff>28575</xdr:rowOff>
    </xdr:from>
    <xdr:to>
      <xdr:col>13</xdr:col>
      <xdr:colOff>561975</xdr:colOff>
      <xdr:row>47</xdr:row>
      <xdr:rowOff>9525</xdr:rowOff>
    </xdr:to>
    <xdr:sp macro="" textlink="">
      <xdr:nvSpPr>
        <xdr:cNvPr id="9220" name="Text Box 4"/>
        <xdr:cNvSpPr txBox="1">
          <a:spLocks noChangeArrowheads="1"/>
        </xdr:cNvSpPr>
      </xdr:nvSpPr>
      <xdr:spPr bwMode="auto">
        <a:xfrm>
          <a:off x="5143500" y="5534025"/>
          <a:ext cx="2638425" cy="79057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Interpretation of the M3 coefficient for yrsed:</a:t>
          </a:r>
        </a:p>
        <a:p>
          <a:pPr algn="l" rtl="0">
            <a:defRPr sz="1000"/>
          </a:pPr>
          <a:r>
            <a:rPr lang="en-US" sz="1000" b="0" i="0" u="none" strike="noStrike" baseline="0">
              <a:solidFill>
                <a:srgbClr val="000000"/>
              </a:solidFill>
              <a:latin typeface="Arial"/>
              <a:cs typeface="Arial"/>
            </a:rPr>
            <a:t>Each additional year of education raises annual wages by $3561, controling for age.</a:t>
          </a:r>
        </a:p>
      </xdr:txBody>
    </xdr:sp>
    <xdr:clientData/>
  </xdr:twoCellAnchor>
  <xdr:twoCellAnchor>
    <xdr:from>
      <xdr:col>8</xdr:col>
      <xdr:colOff>238125</xdr:colOff>
      <xdr:row>48</xdr:row>
      <xdr:rowOff>9525</xdr:rowOff>
    </xdr:from>
    <xdr:to>
      <xdr:col>19</xdr:col>
      <xdr:colOff>133350</xdr:colOff>
      <xdr:row>167</xdr:row>
      <xdr:rowOff>9525</xdr:rowOff>
    </xdr:to>
    <xdr:sp macro="" textlink="">
      <xdr:nvSpPr>
        <xdr:cNvPr id="9221" name="Text Box 5"/>
        <xdr:cNvSpPr txBox="1">
          <a:spLocks noChangeArrowheads="1"/>
        </xdr:cNvSpPr>
      </xdr:nvSpPr>
      <xdr:spPr bwMode="auto">
        <a:xfrm>
          <a:off x="4695825" y="6486525"/>
          <a:ext cx="6315075" cy="1926907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1" i="0" u="none" strike="noStrike" baseline="0">
              <a:solidFill>
                <a:srgbClr val="000000"/>
              </a:solidFill>
              <a:latin typeface="Courier New"/>
              <a:cs typeface="Courier New"/>
            </a:rPr>
            <a:t>Description of models, starting from Model 1</a:t>
          </a:r>
          <a:r>
            <a:rPr lang="en-US" sz="900" b="0" i="0" u="none" strike="noStrike" baseline="0">
              <a:solidFill>
                <a:srgbClr val="000000"/>
              </a:solidFill>
              <a:latin typeface="Courier New"/>
              <a:cs typeface="Courier New"/>
            </a:rPr>
            <a:t>:</a:t>
          </a:r>
        </a:p>
        <a:p>
          <a:pPr algn="l" rtl="0">
            <a:defRPr sz="1000"/>
          </a:pPr>
          <a:r>
            <a:rPr lang="en-US" sz="900" b="1" i="0" u="none" strike="noStrike" baseline="0">
              <a:solidFill>
                <a:srgbClr val="000000"/>
              </a:solidFill>
              <a:latin typeface="Courier New"/>
              <a:cs typeface="Courier New"/>
            </a:rPr>
            <a:t> regress incwage age if age&gt;24 &amp; age&lt;65 [aweight= perwt_rounded]</a:t>
          </a: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(sum of wgt is   1.4261e+08)</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Source |       SS       df       MS              Number of obs =   69305</a:t>
          </a:r>
        </a:p>
        <a:p>
          <a:pPr algn="l" rtl="0">
            <a:defRPr sz="1000"/>
          </a:pPr>
          <a:r>
            <a:rPr lang="en-US" sz="900" b="0" i="0" u="none" strike="noStrike" baseline="0">
              <a:solidFill>
                <a:srgbClr val="000000"/>
              </a:solidFill>
              <a:latin typeface="Courier New"/>
              <a:cs typeface="Courier New"/>
            </a:rPr>
            <a:t>-------------+------------------------------           F(  1, 69303) =    0.37</a:t>
          </a:r>
        </a:p>
        <a:p>
          <a:pPr algn="l" rtl="0">
            <a:defRPr sz="1000"/>
          </a:pPr>
          <a:r>
            <a:rPr lang="en-US" sz="900" b="0" i="0" u="none" strike="noStrike" baseline="0">
              <a:solidFill>
                <a:srgbClr val="000000"/>
              </a:solidFill>
              <a:latin typeface="Courier New"/>
              <a:cs typeface="Courier New"/>
            </a:rPr>
            <a:t>       Model |   384750492     1   384750492           Prob &gt; F      =  0.5454</a:t>
          </a:r>
        </a:p>
        <a:p>
          <a:pPr algn="l" rtl="0">
            <a:defRPr sz="1000"/>
          </a:pPr>
          <a:r>
            <a:rPr lang="en-US" sz="900" b="0" i="0" u="none" strike="noStrike" baseline="0">
              <a:solidFill>
                <a:srgbClr val="000000"/>
              </a:solidFill>
              <a:latin typeface="Courier New"/>
              <a:cs typeface="Courier New"/>
            </a:rPr>
            <a:t>    Residual |  7.2919e+13 69303  1.0522e+09           R-squared     =  0.0000</a:t>
          </a:r>
        </a:p>
        <a:p>
          <a:pPr algn="l" rtl="0">
            <a:defRPr sz="1000"/>
          </a:pPr>
          <a:r>
            <a:rPr lang="en-US" sz="900" b="0" i="0" u="none" strike="noStrike" baseline="0">
              <a:solidFill>
                <a:srgbClr val="000000"/>
              </a:solidFill>
              <a:latin typeface="Courier New"/>
              <a:cs typeface="Courier New"/>
            </a:rPr>
            <a:t>-------------+------------------------------           Adj R-squared = -0.0000</a:t>
          </a:r>
        </a:p>
        <a:p>
          <a:pPr algn="l" rtl="0">
            <a:defRPr sz="1000"/>
          </a:pPr>
          <a:r>
            <a:rPr lang="en-US" sz="900" b="0" i="0" u="none" strike="noStrike" baseline="0">
              <a:solidFill>
                <a:srgbClr val="000000"/>
              </a:solidFill>
              <a:latin typeface="Courier New"/>
              <a:cs typeface="Courier New"/>
            </a:rPr>
            <a:t>       Total |  7.2919e+13 69304  1.0522e+09           Root MSE      =   32437</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incwage |      Coef.   Std. Err.      t    P&gt;|t|     [95% Conf. Interval]</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age |  -7.044124   11.64878    -0.60   0.545    -29.87572    15.78747</a:t>
          </a:r>
        </a:p>
        <a:p>
          <a:pPr algn="l" rtl="0">
            <a:defRPr sz="1000"/>
          </a:pPr>
          <a:r>
            <a:rPr lang="en-US" sz="900" b="0" i="0" u="none" strike="noStrike" baseline="0">
              <a:solidFill>
                <a:srgbClr val="000000"/>
              </a:solidFill>
              <a:latin typeface="Courier New"/>
              <a:cs typeface="Courier New"/>
            </a:rPr>
            <a:t>       _cons |   27764.45   511.3078    54.30   0.000     26762.29    28766.61</a:t>
          </a:r>
        </a:p>
        <a:p>
          <a:pPr algn="l" rtl="0">
            <a:defRPr sz="1000"/>
          </a:pPr>
          <a:r>
            <a:rPr lang="en-US" sz="900" b="0" i="0" u="none" strike="noStrike" baseline="0">
              <a:solidFill>
                <a:srgbClr val="000000"/>
              </a:solidFill>
              <a:latin typeface="Courier New"/>
              <a:cs typeface="Courier New"/>
            </a:rPr>
            <a:t>------------------------------------------------------------------------------ </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Model 2:</a:t>
          </a:r>
        </a:p>
        <a:p>
          <a:pPr algn="l" rtl="0">
            <a:defRPr sz="1000"/>
          </a:pPr>
          <a:r>
            <a:rPr lang="en-US" sz="900" b="1" i="0" u="none" strike="noStrike" baseline="0">
              <a:solidFill>
                <a:srgbClr val="000000"/>
              </a:solidFill>
              <a:latin typeface="Courier New"/>
              <a:cs typeface="Courier New"/>
            </a:rPr>
            <a:t>regress incwage age  age_sq if age&gt;24 &amp; age&lt;65 [aweight= perwt_rounded]</a:t>
          </a: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(sum of wgt is   1.4261e+08)</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Source |       SS       df       MS              Number of obs =   69305</a:t>
          </a:r>
        </a:p>
        <a:p>
          <a:pPr algn="l" rtl="0">
            <a:defRPr sz="1000"/>
          </a:pPr>
          <a:r>
            <a:rPr lang="en-US" sz="900" b="0" i="0" u="none" strike="noStrike" baseline="0">
              <a:solidFill>
                <a:srgbClr val="000000"/>
              </a:solidFill>
              <a:latin typeface="Courier New"/>
              <a:cs typeface="Courier New"/>
            </a:rPr>
            <a:t>-------------+------------------------------           F(  2, 69302) =  589.92</a:t>
          </a:r>
        </a:p>
        <a:p>
          <a:pPr algn="l" rtl="0">
            <a:defRPr sz="1000"/>
          </a:pPr>
          <a:r>
            <a:rPr lang="en-US" sz="900" b="0" i="0" u="none" strike="noStrike" baseline="0">
              <a:solidFill>
                <a:srgbClr val="000000"/>
              </a:solidFill>
              <a:latin typeface="Courier New"/>
              <a:cs typeface="Courier New"/>
            </a:rPr>
            <a:t>       Model |  1.2206e+12     2  6.1032e+11           Prob &gt; F      =  0.0000</a:t>
          </a:r>
        </a:p>
        <a:p>
          <a:pPr algn="l" rtl="0">
            <a:defRPr sz="1000"/>
          </a:pPr>
          <a:r>
            <a:rPr lang="en-US" sz="900" b="0" i="0" u="none" strike="noStrike" baseline="0">
              <a:solidFill>
                <a:srgbClr val="000000"/>
              </a:solidFill>
              <a:latin typeface="Courier New"/>
              <a:cs typeface="Courier New"/>
            </a:rPr>
            <a:t>    Residual |  7.1698e+13 69302  1.0346e+09           R-squared     =  0.0167</a:t>
          </a:r>
        </a:p>
        <a:p>
          <a:pPr algn="l" rtl="0">
            <a:defRPr sz="1000"/>
          </a:pPr>
          <a:r>
            <a:rPr lang="en-US" sz="900" b="0" i="0" u="none" strike="noStrike" baseline="0">
              <a:solidFill>
                <a:srgbClr val="000000"/>
              </a:solidFill>
              <a:latin typeface="Courier New"/>
              <a:cs typeface="Courier New"/>
            </a:rPr>
            <a:t>-------------+------------------------------           Adj R-squared =  0.0167</a:t>
          </a:r>
        </a:p>
        <a:p>
          <a:pPr algn="l" rtl="0">
            <a:defRPr sz="1000"/>
          </a:pPr>
          <a:r>
            <a:rPr lang="en-US" sz="900" b="0" i="0" u="none" strike="noStrike" baseline="0">
              <a:solidFill>
                <a:srgbClr val="000000"/>
              </a:solidFill>
              <a:latin typeface="Courier New"/>
              <a:cs typeface="Courier New"/>
            </a:rPr>
            <a:t>       Total |  7.2919e+13 69304  1.0522e+09           Root MSE      =   32165</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incwage |      Coef.   Std. Err.      t    P&gt;|t|     [95% Conf. Interval]</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age |   3252.025   95.59684    34.02   0.000     3064.655    3439.395</a:t>
          </a:r>
        </a:p>
        <a:p>
          <a:pPr algn="l" rtl="0">
            <a:defRPr sz="1000"/>
          </a:pPr>
          <a:r>
            <a:rPr lang="en-US" sz="900" b="0" i="0" u="none" strike="noStrike" baseline="0">
              <a:solidFill>
                <a:srgbClr val="000000"/>
              </a:solidFill>
              <a:latin typeface="Courier New"/>
              <a:cs typeface="Courier New"/>
            </a:rPr>
            <a:t>      age_sq |  -37.33998   1.087252   -34.34   0.000    -39.47099   -35.20897</a:t>
          </a:r>
        </a:p>
        <a:p>
          <a:pPr algn="l" rtl="0">
            <a:defRPr sz="1000"/>
          </a:pPr>
          <a:r>
            <a:rPr lang="en-US" sz="900" b="0" i="0" u="none" strike="noStrike" baseline="0">
              <a:solidFill>
                <a:srgbClr val="000000"/>
              </a:solidFill>
              <a:latin typeface="Courier New"/>
              <a:cs typeface="Courier New"/>
            </a:rPr>
            <a:t>       _cons |  -39131.12   2012.747   -19.44   0.000    -43076.11   -35186.14</a:t>
          </a:r>
        </a:p>
        <a:p>
          <a:pPr algn="l" rtl="0">
            <a:defRPr sz="1000"/>
          </a:pPr>
          <a:r>
            <a:rPr lang="en-US" sz="900" b="0" i="0" u="none" strike="noStrike" baseline="0">
              <a:solidFill>
                <a:srgbClr val="000000"/>
              </a:solidFill>
              <a:latin typeface="Courier New"/>
              <a:cs typeface="Courier New"/>
            </a:rPr>
            <a:t>------------------------------------------------------------------------------</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Model 3:</a:t>
          </a:r>
        </a:p>
        <a:p>
          <a:pPr algn="l" rtl="0">
            <a:defRPr sz="1000"/>
          </a:pPr>
          <a:r>
            <a:rPr lang="en-US" sz="900" b="1" i="0" u="none" strike="noStrike" baseline="0">
              <a:solidFill>
                <a:srgbClr val="000000"/>
              </a:solidFill>
              <a:latin typeface="Courier New"/>
              <a:cs typeface="Courier New"/>
            </a:rPr>
            <a:t> regress incwage age  age_sq yrsed if age&gt;24 &amp; age&lt;65 [aweight= perwt_rounded]</a:t>
          </a: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(sum of wgt is   1.4261e+08)</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Source |       SS       df       MS              Number of obs =   69305</a:t>
          </a:r>
        </a:p>
        <a:p>
          <a:pPr algn="l" rtl="0">
            <a:defRPr sz="1000"/>
          </a:pPr>
          <a:r>
            <a:rPr lang="en-US" sz="900" b="0" i="0" u="none" strike="noStrike" baseline="0">
              <a:solidFill>
                <a:srgbClr val="000000"/>
              </a:solidFill>
              <a:latin typeface="Courier New"/>
              <a:cs typeface="Courier New"/>
            </a:rPr>
            <a:t>-------------+------------------------------           F(  3, 69301) = 3083.86</a:t>
          </a:r>
        </a:p>
        <a:p>
          <a:pPr algn="l" rtl="0">
            <a:defRPr sz="1000"/>
          </a:pPr>
          <a:r>
            <a:rPr lang="en-US" sz="900" b="0" i="0" u="none" strike="noStrike" baseline="0">
              <a:solidFill>
                <a:srgbClr val="000000"/>
              </a:solidFill>
              <a:latin typeface="Courier New"/>
              <a:cs typeface="Courier New"/>
            </a:rPr>
            <a:t>       Model |  8.5881e+12     3  2.8627e+12           Prob &gt; F      =  0.0000</a:t>
          </a:r>
        </a:p>
        <a:p>
          <a:pPr algn="l" rtl="0">
            <a:defRPr sz="1000"/>
          </a:pPr>
          <a:r>
            <a:rPr lang="en-US" sz="900" b="0" i="0" u="none" strike="noStrike" baseline="0">
              <a:solidFill>
                <a:srgbClr val="000000"/>
              </a:solidFill>
              <a:latin typeface="Courier New"/>
              <a:cs typeface="Courier New"/>
            </a:rPr>
            <a:t>    Residual |  6.4331e+13 69301   928282733           R-squared     =  0.1178</a:t>
          </a:r>
        </a:p>
        <a:p>
          <a:pPr algn="l" rtl="0">
            <a:defRPr sz="1000"/>
          </a:pPr>
          <a:r>
            <a:rPr lang="en-US" sz="900" b="0" i="0" u="none" strike="noStrike" baseline="0">
              <a:solidFill>
                <a:srgbClr val="000000"/>
              </a:solidFill>
              <a:latin typeface="Courier New"/>
              <a:cs typeface="Courier New"/>
            </a:rPr>
            <a:t>-------------+------------------------------           Adj R-squared =  0.1177</a:t>
          </a:r>
        </a:p>
        <a:p>
          <a:pPr algn="l" rtl="0">
            <a:defRPr sz="1000"/>
          </a:pPr>
          <a:r>
            <a:rPr lang="en-US" sz="900" b="0" i="0" u="none" strike="noStrike" baseline="0">
              <a:solidFill>
                <a:srgbClr val="000000"/>
              </a:solidFill>
              <a:latin typeface="Courier New"/>
              <a:cs typeface="Courier New"/>
            </a:rPr>
            <a:t>       Total |  7.2919e+13 69304  1.0522e+09           Root MSE      =   30468</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incwage |      Coef.   Std. Err.      t    P&gt;|t|     [95% Conf. Interval]</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age |   2891.918   90.64298    31.90   0.000     2714.258    3069.578</a:t>
          </a:r>
        </a:p>
        <a:p>
          <a:pPr algn="l" rtl="0">
            <a:defRPr sz="1000"/>
          </a:pPr>
          <a:r>
            <a:rPr lang="en-US" sz="900" b="0" i="0" u="none" strike="noStrike" baseline="0">
              <a:solidFill>
                <a:srgbClr val="000000"/>
              </a:solidFill>
              <a:latin typeface="Courier New"/>
              <a:cs typeface="Courier New"/>
            </a:rPr>
            <a:t>      age_sq |  -32.46307   1.031339   -31.48   0.000     -34.4845   -30.44165</a:t>
          </a:r>
        </a:p>
        <a:p>
          <a:pPr algn="l" rtl="0">
            <a:defRPr sz="1000"/>
          </a:pPr>
          <a:r>
            <a:rPr lang="en-US" sz="900" b="0" i="0" u="none" strike="noStrike" baseline="0">
              <a:solidFill>
                <a:srgbClr val="000000"/>
              </a:solidFill>
              <a:latin typeface="Courier New"/>
              <a:cs typeface="Courier New"/>
            </a:rPr>
            <a:t>       yrsed |   3561.537   39.97782    89.09   0.000     3483.181    3639.894</a:t>
          </a:r>
        </a:p>
        <a:p>
          <a:pPr algn="l" rtl="0">
            <a:defRPr sz="1000"/>
          </a:pPr>
          <a:r>
            <a:rPr lang="en-US" sz="900" b="0" i="0" u="none" strike="noStrike" baseline="0">
              <a:solidFill>
                <a:srgbClr val="000000"/>
              </a:solidFill>
              <a:latin typeface="Courier New"/>
              <a:cs typeface="Courier New"/>
            </a:rPr>
            <a:t>       _cons |  -81235.26   1964.252   -41.36   0.000    -85085.19   -77385.33</a:t>
          </a:r>
        </a:p>
        <a:p>
          <a:pPr algn="l" rtl="0">
            <a:defRPr sz="1000"/>
          </a:pPr>
          <a:r>
            <a:rPr lang="en-US" sz="900" b="0" i="0" u="none" strike="noStrike" baseline="0">
              <a:solidFill>
                <a:srgbClr val="000000"/>
              </a:solidFill>
              <a:latin typeface="Courier New"/>
              <a:cs typeface="Courier New"/>
            </a:rPr>
            <a:t>------------------------------------------------------------------------------</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predict M3</a:t>
          </a:r>
        </a:p>
        <a:p>
          <a:pPr algn="l" rtl="0">
            <a:defRPr sz="1000"/>
          </a:pPr>
          <a:r>
            <a:rPr lang="en-US" sz="900" b="0" i="0" u="none" strike="noStrike" baseline="0">
              <a:solidFill>
                <a:srgbClr val="000000"/>
              </a:solidFill>
              <a:latin typeface="Courier New"/>
              <a:cs typeface="Courier New"/>
            </a:rPr>
            <a:t>(option xb assumed; fitted values)</a:t>
          </a:r>
        </a:p>
        <a:p>
          <a:pPr algn="l" rtl="0">
            <a:defRPr sz="1000"/>
          </a:pPr>
          <a:r>
            <a:rPr lang="en-US" sz="900" b="0" i="0" u="none" strike="noStrike" baseline="0">
              <a:solidFill>
                <a:srgbClr val="000000"/>
              </a:solidFill>
              <a:latin typeface="Courier New"/>
              <a:cs typeface="Courier New"/>
            </a:rPr>
            <a:t>(30484 missing values generated)</a:t>
          </a:r>
        </a:p>
        <a:p>
          <a:pPr algn="l" rtl="0">
            <a:defRPr sz="1000"/>
          </a:pPr>
          <a:endParaRPr lang="en-US" sz="900" b="0" i="0" u="none" strike="noStrike" baseline="0">
            <a:solidFill>
              <a:srgbClr val="000000"/>
            </a:solidFill>
            <a:latin typeface="Courier New"/>
            <a:cs typeface="Courier New"/>
          </a:endParaRP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Model 4:</a:t>
          </a:r>
        </a:p>
        <a:p>
          <a:pPr algn="l" rtl="0">
            <a:defRPr sz="1000"/>
          </a:pPr>
          <a:r>
            <a:rPr lang="en-US" sz="900" b="1" i="0" u="none" strike="noStrike" baseline="0">
              <a:solidFill>
                <a:srgbClr val="000000"/>
              </a:solidFill>
              <a:latin typeface="Courier New"/>
              <a:cs typeface="Courier New"/>
            </a:rPr>
            <a:t>. regress incwage age age_sq yrsed married if age &gt;=25 &amp; age &lt;=64 [aweight= perwt_rounded]</a:t>
          </a: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(sum of wgt is   1.4261e+08)</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Source |       SS       df       MS              Number of obs =   69305</a:t>
          </a:r>
        </a:p>
        <a:p>
          <a:pPr algn="l" rtl="0">
            <a:defRPr sz="1000"/>
          </a:pPr>
          <a:r>
            <a:rPr lang="en-US" sz="900" b="0" i="0" u="none" strike="noStrike" baseline="0">
              <a:solidFill>
                <a:srgbClr val="000000"/>
              </a:solidFill>
              <a:latin typeface="Courier New"/>
              <a:cs typeface="Courier New"/>
            </a:rPr>
            <a:t>-------------+------------------------------           F(  4, 69300) = 2381.45</a:t>
          </a:r>
        </a:p>
        <a:p>
          <a:pPr algn="l" rtl="0">
            <a:defRPr sz="1000"/>
          </a:pPr>
          <a:r>
            <a:rPr lang="en-US" sz="900" b="0" i="0" u="none" strike="noStrike" baseline="0">
              <a:solidFill>
                <a:srgbClr val="000000"/>
              </a:solidFill>
              <a:latin typeface="Courier New"/>
              <a:cs typeface="Courier New"/>
            </a:rPr>
            <a:t>       Model |  8.8120e+12     4  2.2030e+12           Prob &gt; F      =  0.0000</a:t>
          </a:r>
        </a:p>
        <a:p>
          <a:pPr algn="l" rtl="0">
            <a:defRPr sz="1000"/>
          </a:pPr>
          <a:r>
            <a:rPr lang="en-US" sz="900" b="0" i="0" u="none" strike="noStrike" baseline="0">
              <a:solidFill>
                <a:srgbClr val="000000"/>
              </a:solidFill>
              <a:latin typeface="Courier New"/>
              <a:cs typeface="Courier New"/>
            </a:rPr>
            <a:t>    Residual |  6.4107e+13 69300   925065514           R-squared     =  0.1208</a:t>
          </a:r>
        </a:p>
        <a:p>
          <a:pPr algn="l" rtl="0">
            <a:defRPr sz="1000"/>
          </a:pPr>
          <a:r>
            <a:rPr lang="en-US" sz="900" b="0" i="0" u="none" strike="noStrike" baseline="0">
              <a:solidFill>
                <a:srgbClr val="000000"/>
              </a:solidFill>
              <a:latin typeface="Courier New"/>
              <a:cs typeface="Courier New"/>
            </a:rPr>
            <a:t>-------------+------------------------------           Adj R-squared =  0.1208</a:t>
          </a:r>
        </a:p>
        <a:p>
          <a:pPr algn="l" rtl="0">
            <a:defRPr sz="1000"/>
          </a:pPr>
          <a:r>
            <a:rPr lang="en-US" sz="900" b="0" i="0" u="none" strike="noStrike" baseline="0">
              <a:solidFill>
                <a:srgbClr val="000000"/>
              </a:solidFill>
              <a:latin typeface="Courier New"/>
              <a:cs typeface="Courier New"/>
            </a:rPr>
            <a:t>       Total |  7.2919e+13 69304  1.0522e+09           Root MSE      =   30415</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incwage |      Coef.   Std. Err.      t    P&gt;|t|     [95% Conf. Interval]</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age |   2750.334   90.94231    30.24   0.000     2572.088    2928.581</a:t>
          </a:r>
        </a:p>
        <a:p>
          <a:pPr algn="l" rtl="0">
            <a:defRPr sz="1000"/>
          </a:pPr>
          <a:r>
            <a:rPr lang="en-US" sz="900" b="0" i="0" u="none" strike="noStrike" baseline="0">
              <a:solidFill>
                <a:srgbClr val="000000"/>
              </a:solidFill>
              <a:latin typeface="Courier New"/>
              <a:cs typeface="Courier New"/>
            </a:rPr>
            <a:t>      age_sq |  -31.11534   1.033189   -30.12   0.000    -33.14039    -29.0903</a:t>
          </a:r>
        </a:p>
        <a:p>
          <a:pPr algn="l" rtl="0">
            <a:defRPr sz="1000"/>
          </a:pPr>
          <a:r>
            <a:rPr lang="en-US" sz="900" b="0" i="0" u="none" strike="noStrike" baseline="0">
              <a:solidFill>
                <a:srgbClr val="000000"/>
              </a:solidFill>
              <a:latin typeface="Courier New"/>
              <a:cs typeface="Courier New"/>
            </a:rPr>
            <a:t>       yrsed |   3526.702   39.97125    88.23   0.000     3448.359    3605.046</a:t>
          </a:r>
        </a:p>
        <a:p>
          <a:pPr algn="l" rtl="0">
            <a:defRPr sz="1000"/>
          </a:pPr>
          <a:r>
            <a:rPr lang="en-US" sz="900" b="0" i="0" u="none" strike="noStrike" baseline="0">
              <a:solidFill>
                <a:srgbClr val="000000"/>
              </a:solidFill>
              <a:latin typeface="Courier New"/>
              <a:cs typeface="Courier New"/>
            </a:rPr>
            <a:t>     married |   3838.911   246.7659    15.56   0.000      3355.25    4322.571</a:t>
          </a:r>
        </a:p>
        <a:p>
          <a:pPr algn="l" rtl="0">
            <a:defRPr sz="1000"/>
          </a:pPr>
          <a:r>
            <a:rPr lang="en-US" sz="900" b="0" i="0" u="none" strike="noStrike" baseline="0">
              <a:solidFill>
                <a:srgbClr val="000000"/>
              </a:solidFill>
              <a:latin typeface="Courier New"/>
              <a:cs typeface="Courier New"/>
            </a:rPr>
            <a:t>       _cons |  -79848.53   1962.871   -40.68   0.000    -83695.75   -76001.31</a:t>
          </a:r>
        </a:p>
        <a:p>
          <a:pPr algn="l" rtl="0">
            <a:defRPr sz="1000"/>
          </a:pPr>
          <a:r>
            <a:rPr lang="en-US" sz="900" b="0" i="0" u="none" strike="noStrike" baseline="0">
              <a:solidFill>
                <a:srgbClr val="000000"/>
              </a:solidFill>
              <a:latin typeface="Courier New"/>
              <a:cs typeface="Courier New"/>
            </a:rPr>
            <a:t>------------------------------------------------------------------------------</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Model 5:</a:t>
          </a:r>
        </a:p>
        <a:p>
          <a:pPr algn="l" rtl="0">
            <a:defRPr sz="1000"/>
          </a:pPr>
          <a:r>
            <a:rPr lang="en-US" sz="900" b="0" i="0" u="none" strike="noStrike" baseline="0">
              <a:solidFill>
                <a:srgbClr val="000000"/>
              </a:solidFill>
              <a:latin typeface="Courier New"/>
              <a:cs typeface="Courier New"/>
            </a:rPr>
            <a:t>. </a:t>
          </a:r>
          <a:r>
            <a:rPr lang="en-US" sz="900" b="1" i="0" u="none" strike="noStrike" baseline="0">
              <a:solidFill>
                <a:srgbClr val="000000"/>
              </a:solidFill>
              <a:latin typeface="Courier New"/>
              <a:cs typeface="Courier New"/>
            </a:rPr>
            <a:t>regress incwage married if age &gt;=25 &amp; age &lt;=64 [aweight= perwt_rounded]</a:t>
          </a: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(sum of wgt is   1.4261e+08)</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Source |       SS       df       MS              Number of obs =   69305</a:t>
          </a:r>
        </a:p>
        <a:p>
          <a:pPr algn="l" rtl="0">
            <a:defRPr sz="1000"/>
          </a:pPr>
          <a:r>
            <a:rPr lang="en-US" sz="900" b="0" i="0" u="none" strike="noStrike" baseline="0">
              <a:solidFill>
                <a:srgbClr val="000000"/>
              </a:solidFill>
              <a:latin typeface="Courier New"/>
              <a:cs typeface="Courier New"/>
            </a:rPr>
            <a:t>-------------+------------------------------           F(  1, 69303) =  480.71</a:t>
          </a:r>
        </a:p>
        <a:p>
          <a:pPr algn="l" rtl="0">
            <a:defRPr sz="1000"/>
          </a:pPr>
          <a:r>
            <a:rPr lang="en-US" sz="900" b="0" i="0" u="none" strike="noStrike" baseline="0">
              <a:solidFill>
                <a:srgbClr val="000000"/>
              </a:solidFill>
              <a:latin typeface="Courier New"/>
              <a:cs typeface="Courier New"/>
            </a:rPr>
            <a:t>       Model |  5.0231e+11     1  5.0231e+11           Prob &gt; F      =  0.0000</a:t>
          </a:r>
        </a:p>
        <a:p>
          <a:pPr algn="l" rtl="0">
            <a:defRPr sz="1000"/>
          </a:pPr>
          <a:r>
            <a:rPr lang="en-US" sz="900" b="0" i="0" u="none" strike="noStrike" baseline="0">
              <a:solidFill>
                <a:srgbClr val="000000"/>
              </a:solidFill>
              <a:latin typeface="Courier New"/>
              <a:cs typeface="Courier New"/>
            </a:rPr>
            <a:t>    Residual |  7.2417e+13 69303  1.0449e+09           R-squared     =  0.0069</a:t>
          </a:r>
        </a:p>
        <a:p>
          <a:pPr algn="l" rtl="0">
            <a:defRPr sz="1000"/>
          </a:pPr>
          <a:r>
            <a:rPr lang="en-US" sz="900" b="0" i="0" u="none" strike="noStrike" baseline="0">
              <a:solidFill>
                <a:srgbClr val="000000"/>
              </a:solidFill>
              <a:latin typeface="Courier New"/>
              <a:cs typeface="Courier New"/>
            </a:rPr>
            <a:t>-------------+------------------------------           Adj R-squared =  0.0069</a:t>
          </a:r>
        </a:p>
        <a:p>
          <a:pPr algn="l" rtl="0">
            <a:defRPr sz="1000"/>
          </a:pPr>
          <a:r>
            <a:rPr lang="en-US" sz="900" b="0" i="0" u="none" strike="noStrike" baseline="0">
              <a:solidFill>
                <a:srgbClr val="000000"/>
              </a:solidFill>
              <a:latin typeface="Courier New"/>
              <a:cs typeface="Courier New"/>
            </a:rPr>
            <a:t>       Total |  7.2919e+13 69304  1.0522e+09           Root MSE      =   32325</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incwage |      Coef.   Std. Err.      t    P&gt;|t|     [95% Conf. Interval]</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married |   5667.016   258.4711    21.93   0.000     5160.413    6173.618</a:t>
          </a:r>
        </a:p>
        <a:p>
          <a:pPr algn="l" rtl="0">
            <a:defRPr sz="1000"/>
          </a:pPr>
          <a:r>
            <a:rPr lang="en-US" sz="900" b="0" i="0" u="none" strike="noStrike" baseline="0">
              <a:solidFill>
                <a:srgbClr val="000000"/>
              </a:solidFill>
              <a:latin typeface="Courier New"/>
              <a:cs typeface="Courier New"/>
            </a:rPr>
            <a:t>       _cons |   23747.15   209.3361   113.44   0.000     23336.85    24157.44</a:t>
          </a:r>
        </a:p>
        <a:p>
          <a:pPr algn="l" rtl="0">
            <a:defRPr sz="1000"/>
          </a:pPr>
          <a:r>
            <a:rPr lang="en-US" sz="900" b="0" i="0" u="none" strike="noStrike" baseline="0">
              <a:solidFill>
                <a:srgbClr val="000000"/>
              </a:solidFill>
              <a:latin typeface="Courier New"/>
              <a:cs typeface="Courier New"/>
            </a:rPr>
            <a:t>------------------------------------------------------------------------------</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Model 6:</a:t>
          </a:r>
        </a:p>
        <a:p>
          <a:pPr algn="l" rtl="0">
            <a:defRPr sz="1000"/>
          </a:pPr>
          <a:r>
            <a:rPr lang="en-US" sz="900" b="1" i="0" u="none" strike="noStrike" baseline="0">
              <a:solidFill>
                <a:srgbClr val="000000"/>
              </a:solidFill>
              <a:latin typeface="Courier New"/>
              <a:cs typeface="Courier New"/>
            </a:rPr>
            <a:t>regress incwage age age_sq yrsed married  union_adj if age &gt;=25 &amp; age &lt;=64 </a:t>
          </a:r>
          <a:r>
            <a:rPr lang="en-US" sz="900" b="0" i="0" u="none" strike="noStrike" baseline="0">
              <a:solidFill>
                <a:srgbClr val="000000"/>
              </a:solidFill>
              <a:latin typeface="Courier New"/>
              <a:cs typeface="Courier New"/>
            </a:rPr>
            <a:t>[aweight=perwt_rounded]</a:t>
          </a:r>
        </a:p>
        <a:p>
          <a:pPr algn="l" rtl="0">
            <a:defRPr sz="1000"/>
          </a:pPr>
          <a:r>
            <a:rPr lang="en-US" sz="900" b="0" i="0" u="none" strike="noStrike" baseline="0">
              <a:solidFill>
                <a:srgbClr val="000000"/>
              </a:solidFill>
              <a:latin typeface="Courier New"/>
              <a:cs typeface="Courier New"/>
            </a:rPr>
            <a:t>(sum of wgt is   2.3058e+07)</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Source |       SS       df       MS              Number of obs =   10833</a:t>
          </a:r>
        </a:p>
        <a:p>
          <a:pPr algn="l" rtl="0">
            <a:defRPr sz="1000"/>
          </a:pPr>
          <a:r>
            <a:rPr lang="en-US" sz="900" b="0" i="0" u="none" strike="noStrike" baseline="0">
              <a:solidFill>
                <a:srgbClr val="000000"/>
              </a:solidFill>
              <a:latin typeface="Courier New"/>
              <a:cs typeface="Courier New"/>
            </a:rPr>
            <a:t>-------------+------------------------------           F(  5, 10827) =  326.55</a:t>
          </a:r>
        </a:p>
        <a:p>
          <a:pPr algn="l" rtl="0">
            <a:defRPr sz="1000"/>
          </a:pPr>
          <a:r>
            <a:rPr lang="en-US" sz="900" b="0" i="0" u="none" strike="noStrike" baseline="0">
              <a:solidFill>
                <a:srgbClr val="000000"/>
              </a:solidFill>
              <a:latin typeface="Courier New"/>
              <a:cs typeface="Courier New"/>
            </a:rPr>
            <a:t>       Model |  1.3658e+12     5  2.7316e+11           Prob &gt; F      =  0.0000</a:t>
          </a:r>
        </a:p>
        <a:p>
          <a:pPr algn="l" rtl="0">
            <a:defRPr sz="1000"/>
          </a:pPr>
          <a:r>
            <a:rPr lang="en-US" sz="900" b="0" i="0" u="none" strike="noStrike" baseline="0">
              <a:solidFill>
                <a:srgbClr val="000000"/>
              </a:solidFill>
              <a:latin typeface="Courier New"/>
              <a:cs typeface="Courier New"/>
            </a:rPr>
            <a:t>    Residual |  9.0566e+12 10827   836485248           R-squared     =  0.1310</a:t>
          </a:r>
        </a:p>
        <a:p>
          <a:pPr algn="l" rtl="0">
            <a:defRPr sz="1000"/>
          </a:pPr>
          <a:r>
            <a:rPr lang="en-US" sz="900" b="0" i="0" u="none" strike="noStrike" baseline="0">
              <a:solidFill>
                <a:srgbClr val="000000"/>
              </a:solidFill>
              <a:latin typeface="Courier New"/>
              <a:cs typeface="Courier New"/>
            </a:rPr>
            <a:t>-------------+------------------------------           Adj R-squared =  0.1306</a:t>
          </a:r>
        </a:p>
        <a:p>
          <a:pPr algn="l" rtl="0">
            <a:defRPr sz="1000"/>
          </a:pPr>
          <a:r>
            <a:rPr lang="en-US" sz="900" b="0" i="0" u="none" strike="noStrike" baseline="0">
              <a:solidFill>
                <a:srgbClr val="000000"/>
              </a:solidFill>
              <a:latin typeface="Courier New"/>
              <a:cs typeface="Courier New"/>
            </a:rPr>
            <a:t>       Total |  1.0422e+13 10832   962187004           Root MSE      =   28922</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incwage |      Coef.   Std. Err.      t    P&gt;|t|     [95% Conf. Interval]</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age |   2016.746   236.1663     8.54   0.000     1553.817    2479.676</a:t>
          </a:r>
        </a:p>
        <a:p>
          <a:pPr algn="l" rtl="0">
            <a:defRPr sz="1000"/>
          </a:pPr>
          <a:r>
            <a:rPr lang="en-US" sz="900" b="0" i="0" u="none" strike="noStrike" baseline="0">
              <a:solidFill>
                <a:srgbClr val="000000"/>
              </a:solidFill>
              <a:latin typeface="Courier New"/>
              <a:cs typeface="Courier New"/>
            </a:rPr>
            <a:t>      age_sq |  -20.29714   2.758839    -7.36   0.000    -25.70497   -14.88931</a:t>
          </a:r>
        </a:p>
        <a:p>
          <a:pPr algn="l" rtl="0">
            <a:defRPr sz="1000"/>
          </a:pPr>
          <a:r>
            <a:rPr lang="en-US" sz="900" b="0" i="0" u="none" strike="noStrike" baseline="0">
              <a:solidFill>
                <a:srgbClr val="000000"/>
              </a:solidFill>
              <a:latin typeface="Courier New"/>
              <a:cs typeface="Courier New"/>
            </a:rPr>
            <a:t>       yrsed |   3874.989   106.7475    36.30   0.000     3665.745    4084.234</a:t>
          </a:r>
        </a:p>
        <a:p>
          <a:pPr algn="l" rtl="0">
            <a:defRPr sz="1000"/>
          </a:pPr>
          <a:r>
            <a:rPr lang="en-US" sz="900" b="0" i="0" u="none" strike="noStrike" baseline="0">
              <a:solidFill>
                <a:srgbClr val="000000"/>
              </a:solidFill>
              <a:latin typeface="Courier New"/>
              <a:cs typeface="Courier New"/>
            </a:rPr>
            <a:t>     married |   5740.308   588.8128     9.75   0.000     4586.127    6894.489</a:t>
          </a:r>
        </a:p>
        <a:p>
          <a:pPr algn="l" rtl="0">
            <a:defRPr sz="1000"/>
          </a:pPr>
          <a:r>
            <a:rPr lang="en-US" sz="900" b="0" i="0" u="none" strike="noStrike" baseline="0">
              <a:solidFill>
                <a:srgbClr val="000000"/>
              </a:solidFill>
              <a:latin typeface="Courier New"/>
              <a:cs typeface="Courier New"/>
            </a:rPr>
            <a:t>   union_adj |   1393.807   759.4715     1.84   0.066    -94.89578    2882.511</a:t>
          </a:r>
        </a:p>
        <a:p>
          <a:pPr algn="l" rtl="0">
            <a:defRPr sz="1000"/>
          </a:pPr>
          <a:r>
            <a:rPr lang="en-US" sz="900" b="0" i="0" u="none" strike="noStrike" baseline="0">
              <a:solidFill>
                <a:srgbClr val="000000"/>
              </a:solidFill>
              <a:latin typeface="Courier New"/>
              <a:cs typeface="Courier New"/>
            </a:rPr>
            <a:t>       _cons |  -68560.02   5034.392   -13.62   0.000    -78428.35   -58691.69</a:t>
          </a:r>
        </a:p>
        <a:p>
          <a:pPr algn="l" rtl="0">
            <a:defRPr sz="1000"/>
          </a:pPr>
          <a:r>
            <a:rPr lang="en-US" sz="900" b="0" i="0" u="none" strike="noStrike" baseline="0">
              <a:solidFill>
                <a:srgbClr val="000000"/>
              </a:solidFill>
              <a:latin typeface="Courier New"/>
              <a:cs typeface="Courier New"/>
            </a:rPr>
            <a:t>------------------------------------------------------------------------------</a:t>
          </a:r>
        </a:p>
        <a:p>
          <a:pPr algn="l" rtl="0">
            <a:defRPr sz="1000"/>
          </a:pPr>
          <a:endParaRPr lang="en-US" sz="900" b="0" i="0" u="none" strike="noStrike" baseline="0">
            <a:solidFill>
              <a:srgbClr val="000000"/>
            </a:solidFill>
            <a:latin typeface="Courier New"/>
            <a:cs typeface="Courier New"/>
          </a:endParaRPr>
        </a:p>
      </xdr:txBody>
    </xdr:sp>
    <xdr:clientData/>
  </xdr:twoCellAnchor>
  <xdr:twoCellAnchor>
    <xdr:from>
      <xdr:col>11</xdr:col>
      <xdr:colOff>504826</xdr:colOff>
      <xdr:row>0</xdr:row>
      <xdr:rowOff>38100</xdr:rowOff>
    </xdr:from>
    <xdr:to>
      <xdr:col>28</xdr:col>
      <xdr:colOff>19051</xdr:colOff>
      <xdr:row>19</xdr:row>
      <xdr:rowOff>133351</xdr:rowOff>
    </xdr:to>
    <xdr:sp macro="" textlink="">
      <xdr:nvSpPr>
        <xdr:cNvPr id="9222" name="Text Box 6"/>
        <xdr:cNvSpPr txBox="1">
          <a:spLocks noChangeArrowheads="1"/>
        </xdr:cNvSpPr>
      </xdr:nvSpPr>
      <xdr:spPr bwMode="auto">
        <a:xfrm>
          <a:off x="6600826" y="38100"/>
          <a:ext cx="9963150" cy="3171826"/>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000" b="1" i="0" u="none" strike="noStrike" baseline="0">
              <a:solidFill>
                <a:srgbClr val="000000"/>
              </a:solidFill>
              <a:latin typeface="Arial"/>
              <a:cs typeface="Arial"/>
            </a:rPr>
            <a:t>Background on the interaction between predictors: </a:t>
          </a:r>
          <a:r>
            <a:rPr lang="en-US" sz="1000" b="0" i="0" u="none" strike="noStrike" baseline="0">
              <a:solidFill>
                <a:srgbClr val="000000"/>
              </a:solidFill>
              <a:latin typeface="Arial"/>
              <a:cs typeface="Arial"/>
            </a:rPr>
            <a:t>Why is the marriage coefficient in Model 5 ($5667) so much larger than the marriage coefficient in Model 4 ($3838)? Because Model 4 has some additional controls that partially moderate the apparent effect of marriage. Married people are older than unmarried people, and married people tend to have more education. When we control for age and education, as Model 4 does, then some of the apparent effect of marital status on income is explained away. You can deduce this from comparing Models 4 and 5, but it is also good to check directly:</a:t>
          </a:r>
        </a:p>
        <a:p>
          <a:pPr algn="l" rtl="0">
            <a:defRPr sz="1000"/>
          </a:pPr>
          <a:r>
            <a:rPr lang="en-US" sz="800" b="0" i="0" u="none" strike="noStrike" baseline="0">
              <a:solidFill>
                <a:srgbClr val="000000"/>
              </a:solidFill>
              <a:latin typeface="Courier New"/>
              <a:cs typeface="Courier New"/>
            </a:rPr>
            <a:t> table married if age &gt;=25 &amp; age &lt;= 64 [aweight= perwt_rounded], contents(mean age mean yrsed)</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  married | mean(age)         mean(yrsed)</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        0 | 40.6              13.28803</a:t>
          </a:r>
        </a:p>
        <a:p>
          <a:pPr algn="l" rtl="0">
            <a:defRPr sz="1000"/>
          </a:pPr>
          <a:r>
            <a:rPr lang="en-US" sz="800" b="0" i="0" u="none" strike="noStrike" baseline="0">
              <a:solidFill>
                <a:srgbClr val="000000"/>
              </a:solidFill>
              <a:latin typeface="Courier New"/>
              <a:cs typeface="Courier New"/>
            </a:rPr>
            <a:t>        1 | 43.6              13.59744</a:t>
          </a:r>
        </a:p>
        <a:p>
          <a:pPr algn="l" rtl="0">
            <a:defRPr sz="1000"/>
          </a:pPr>
          <a:r>
            <a:rPr lang="en-US" sz="800" b="0" i="0" u="none" strike="noStrike" baseline="0">
              <a:solidFill>
                <a:srgbClr val="000000"/>
              </a:solidFill>
              <a:latin typeface="Courier New"/>
              <a:cs typeface="Courier New"/>
            </a:rPr>
            <a:t>--------------------------------------------------</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Model 6 has so many fewer cases that it does not make sense to compare models 5 and 6 directly.</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There are formal ways of testing moderation (interaction with other status variables like gender, race, birth cohort) and also formal ways of testing mediation. Mediation refers to intervening variables that occur logically and causally between X and Y, so X -&gt; M -&gt;Y. </a:t>
          </a:r>
          <a:r>
            <a:rPr lang="en-US" sz="1000" b="0" i="0" u="none" strike="noStrike" baseline="0">
              <a:solidFill>
                <a:srgbClr val="000000"/>
              </a:solidFill>
              <a:latin typeface="Arial" panose="020B0604020202020204" pitchFamily="34" charset="0"/>
              <a:cs typeface="Arial" panose="020B0604020202020204" pitchFamily="34" charset="0"/>
            </a:rPr>
            <a:t>See </a:t>
          </a:r>
          <a:r>
            <a:rPr lang="en-US" sz="1000" smtClean="0">
              <a:latin typeface="Arial" panose="020B0604020202020204" pitchFamily="34" charset="0"/>
              <a:ea typeface="+mn-ea"/>
              <a:cs typeface="Arial" panose="020B0604020202020204" pitchFamily="34" charset="0"/>
            </a:rPr>
            <a:t>Baron, Reuben M., and David A. Kenny. 1986. "The Moderator-Mediator Variable Distinction in Social Psychological Research: Conceptual, Strategic, and Statistical Considerations." </a:t>
          </a:r>
          <a:r>
            <a:rPr lang="en-US" sz="1000" i="1" smtClean="0">
              <a:latin typeface="Arial" panose="020B0604020202020204" pitchFamily="34" charset="0"/>
              <a:ea typeface="+mn-ea"/>
              <a:cs typeface="Arial" panose="020B0604020202020204" pitchFamily="34" charset="0"/>
            </a:rPr>
            <a:t>Journal of Personality and Social Psychology</a:t>
          </a:r>
          <a:r>
            <a:rPr lang="en-US" sz="1000" i="0" smtClean="0">
              <a:latin typeface="Arial" panose="020B0604020202020204" pitchFamily="34" charset="0"/>
              <a:ea typeface="+mn-ea"/>
              <a:cs typeface="Arial" panose="020B0604020202020204" pitchFamily="34" charset="0"/>
            </a:rPr>
            <a:t> 51 (6):1173-1182,</a:t>
          </a:r>
          <a:r>
            <a:rPr lang="en-US" sz="1000" i="0" baseline="0" smtClean="0">
              <a:latin typeface="Arial" panose="020B0604020202020204" pitchFamily="34" charset="0"/>
              <a:ea typeface="+mn-ea"/>
              <a:cs typeface="Arial" panose="020B0604020202020204" pitchFamily="34" charset="0"/>
            </a:rPr>
            <a:t> and in much more detail in </a:t>
          </a:r>
          <a:r>
            <a:rPr lang="en-US" sz="1000" smtClean="0">
              <a:latin typeface="Arial" panose="020B0604020202020204" pitchFamily="34" charset="0"/>
              <a:ea typeface="+mn-ea"/>
              <a:cs typeface="Arial" panose="020B0604020202020204" pitchFamily="34" charset="0"/>
            </a:rPr>
            <a:t>Hayes, Andrew F. 2013. </a:t>
          </a:r>
          <a:r>
            <a:rPr lang="en-US" sz="1000" i="1" smtClean="0">
              <a:latin typeface="Arial" panose="020B0604020202020204" pitchFamily="34" charset="0"/>
              <a:ea typeface="+mn-ea"/>
              <a:cs typeface="Arial" panose="020B0604020202020204" pitchFamily="34" charset="0"/>
            </a:rPr>
            <a:t>Introduction to Mediation, Moderation, and Conditional Process Analysis: A Regression-Based Approach</a:t>
          </a:r>
          <a:r>
            <a:rPr lang="en-US" sz="1000" i="0" smtClean="0">
              <a:latin typeface="Arial" panose="020B0604020202020204" pitchFamily="34" charset="0"/>
              <a:ea typeface="+mn-ea"/>
              <a:cs typeface="Arial" panose="020B0604020202020204" pitchFamily="34" charset="0"/>
            </a:rPr>
            <a:t>. New York: Guilford Press. Testing whether age and yrsed moderate the effect of marriage on income is accomplished by</a:t>
          </a:r>
          <a:r>
            <a:rPr lang="en-US" sz="1000" i="0" baseline="0" smtClean="0">
              <a:latin typeface="Arial" panose="020B0604020202020204" pitchFamily="34" charset="0"/>
              <a:ea typeface="+mn-ea"/>
              <a:cs typeface="Arial" panose="020B0604020202020204" pitchFamily="34" charset="0"/>
            </a:rPr>
            <a:t> interacting age and yrsed with marital status in the regressions. We show below in Model 8 that gender moderates the effect of being married on income (very strongly). Age and education moderate the effect of marital status on income as well (see Model 9). We test moderation with interaction terms. We test mediation in a different way, with a combination of two models.</a:t>
          </a:r>
          <a:endParaRPr lang="en-US" sz="1000" b="0" i="0" u="none" strike="noStrike" baseline="0">
            <a:solidFill>
              <a:srgbClr val="000000"/>
            </a:solidFill>
            <a:latin typeface="Arial" panose="020B0604020202020204" pitchFamily="34" charset="0"/>
            <a:cs typeface="Arial" panose="020B0604020202020204" pitchFamily="34" charset="0"/>
          </a:endParaRPr>
        </a:p>
      </xdr:txBody>
    </xdr:sp>
    <xdr:clientData/>
  </xdr:twoCellAnchor>
  <xdr:twoCellAnchor>
    <xdr:from>
      <xdr:col>19</xdr:col>
      <xdr:colOff>276225</xdr:colOff>
      <xdr:row>51</xdr:row>
      <xdr:rowOff>28575</xdr:rowOff>
    </xdr:from>
    <xdr:to>
      <xdr:col>22</xdr:col>
      <xdr:colOff>590550</xdr:colOff>
      <xdr:row>65</xdr:row>
      <xdr:rowOff>66675</xdr:rowOff>
    </xdr:to>
    <xdr:sp macro="" textlink="">
      <xdr:nvSpPr>
        <xdr:cNvPr id="9223" name="Text Box 7"/>
        <xdr:cNvSpPr txBox="1">
          <a:spLocks noChangeArrowheads="1"/>
        </xdr:cNvSpPr>
      </xdr:nvSpPr>
      <xdr:spPr bwMode="auto">
        <a:xfrm>
          <a:off x="11153775" y="6991350"/>
          <a:ext cx="2143125" cy="230505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Since the graph of age by income is an inverted U in age, how do we know where the peak of the U is in age? That is what is the age that corresponds to the highest income? If A is the coefficient for age_sq and B is the coefficient for age, the peak of the graph is at age= -B/2A. In the case of Model 4, this age peak is </a:t>
          </a:r>
        </a:p>
        <a:p>
          <a:pPr algn="l" rtl="0">
            <a:defRPr sz="1000"/>
          </a:pPr>
          <a:r>
            <a:rPr lang="en-US" sz="1000" b="0" i="0" u="none" strike="noStrike" baseline="0">
              <a:solidFill>
                <a:srgbClr val="000000"/>
              </a:solidFill>
              <a:latin typeface="Arial"/>
              <a:cs typeface="Arial"/>
            </a:rPr>
            <a:t>-2750/(2*-31.1)=44.18</a:t>
          </a:r>
        </a:p>
      </xdr:txBody>
    </xdr:sp>
    <xdr:clientData/>
  </xdr:twoCellAnchor>
  <xdr:twoCellAnchor>
    <xdr:from>
      <xdr:col>19</xdr:col>
      <xdr:colOff>314325</xdr:colOff>
      <xdr:row>43</xdr:row>
      <xdr:rowOff>142875</xdr:rowOff>
    </xdr:from>
    <xdr:to>
      <xdr:col>22</xdr:col>
      <xdr:colOff>438150</xdr:colOff>
      <xdr:row>50</xdr:row>
      <xdr:rowOff>38100</xdr:rowOff>
    </xdr:to>
    <xdr:sp macro="" textlink="">
      <xdr:nvSpPr>
        <xdr:cNvPr id="9224" name="Text Box 8"/>
        <xdr:cNvSpPr txBox="1">
          <a:spLocks noChangeArrowheads="1"/>
        </xdr:cNvSpPr>
      </xdr:nvSpPr>
      <xdr:spPr bwMode="auto">
        <a:xfrm>
          <a:off x="11191875" y="5810250"/>
          <a:ext cx="1952625" cy="102870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lnSpc>
              <a:spcPts val="1000"/>
            </a:lnSpc>
            <a:defRPr sz="1000"/>
          </a:pPr>
          <a:r>
            <a:rPr lang="en-US" sz="1000" b="0" i="0" u="none" strike="noStrike" baseline="0">
              <a:solidFill>
                <a:srgbClr val="000000"/>
              </a:solidFill>
              <a:latin typeface="Arial"/>
              <a:cs typeface="Arial"/>
            </a:rPr>
            <a:t>Note that in M5, the constant has a real meaning, that is the constant represents the average predicted income of a real population. Which population is it?</a:t>
          </a:r>
        </a:p>
      </xdr:txBody>
    </xdr:sp>
    <xdr:clientData/>
  </xdr:twoCellAnchor>
  <xdr:twoCellAnchor>
    <xdr:from>
      <xdr:col>23</xdr:col>
      <xdr:colOff>257175</xdr:colOff>
      <xdr:row>41</xdr:row>
      <xdr:rowOff>80010</xdr:rowOff>
    </xdr:from>
    <xdr:to>
      <xdr:col>26</xdr:col>
      <xdr:colOff>438170</xdr:colOff>
      <xdr:row>52</xdr:row>
      <xdr:rowOff>108585</xdr:rowOff>
    </xdr:to>
    <xdr:sp macro="" textlink="">
      <xdr:nvSpPr>
        <xdr:cNvPr id="9225" name="Text Box 9"/>
        <xdr:cNvSpPr txBox="1">
          <a:spLocks noChangeArrowheads="1"/>
        </xdr:cNvSpPr>
      </xdr:nvSpPr>
      <xdr:spPr bwMode="auto">
        <a:xfrm>
          <a:off x="13573125" y="5429250"/>
          <a:ext cx="2000250" cy="180975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Note in Model 6 the Number of observations has dropped dramatically. Why? Because the CPS variable for Union has a LOT of missing values. Any cases with missing values for the predictor or the dependent variable will always be dropped from the model.</a:t>
          </a:r>
        </a:p>
      </xdr:txBody>
    </xdr:sp>
    <xdr:clientData/>
  </xdr:twoCellAnchor>
  <xdr:twoCellAnchor>
    <xdr:from>
      <xdr:col>19</xdr:col>
      <xdr:colOff>333375</xdr:colOff>
      <xdr:row>66</xdr:row>
      <xdr:rowOff>76199</xdr:rowOff>
    </xdr:from>
    <xdr:to>
      <xdr:col>30</xdr:col>
      <xdr:colOff>104775</xdr:colOff>
      <xdr:row>139</xdr:row>
      <xdr:rowOff>80020</xdr:rowOff>
    </xdr:to>
    <xdr:sp macro="" textlink="">
      <xdr:nvSpPr>
        <xdr:cNvPr id="2" name="TextBox 1"/>
        <xdr:cNvSpPr txBox="1"/>
      </xdr:nvSpPr>
      <xdr:spPr>
        <a:xfrm>
          <a:off x="11210925" y="9467849"/>
          <a:ext cx="5867400" cy="118300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00" b="1">
              <a:latin typeface="Arial" pitchFamily="34" charset="0"/>
              <a:cs typeface="Arial" pitchFamily="34" charset="0"/>
            </a:rPr>
            <a:t>F-tests part 1:</a:t>
          </a:r>
          <a:r>
            <a:rPr lang="en-US" sz="1000" b="1" baseline="0">
              <a:latin typeface="Arial" pitchFamily="34" charset="0"/>
              <a:cs typeface="Arial" pitchFamily="34" charset="0"/>
            </a:rPr>
            <a:t> </a:t>
          </a:r>
          <a:r>
            <a:rPr lang="en-US" sz="1000">
              <a:latin typeface="Arial" pitchFamily="34" charset="0"/>
              <a:cs typeface="Arial" pitchFamily="34" charset="0"/>
            </a:rPr>
            <a:t>The F-test at</a:t>
          </a:r>
          <a:r>
            <a:rPr lang="en-US" sz="1000" baseline="0">
              <a:latin typeface="Arial" pitchFamily="34" charset="0"/>
              <a:cs typeface="Arial" pitchFamily="34" charset="0"/>
            </a:rPr>
            <a:t> the top of the regression output is a joint test of all the coefficients (except the constant term) in the model, indexed by two different degrees of freedom, i.e. (number of coefficients, number of observations). In Model 1 the P value for the F test is the same as the P value for the age coefficient, P=0.545. This F-test corresponds to the probability that, given the null hypothesis of coefficient=0 we would get a coefficient this large by chance. The F-test in Model 3 corresponds to the joint probability that we would get 3 coefficients this far from zero given the null hypothesis that age, age-squared, and yrsed all had zero influence on income. When sample size is large, as it is here, the critical value of F(3, big n) is about 3 (and remember from the F-Table that as the number of coefficients grows, the critical value gets closer to 1. The actual value of the F-statistic in model 3 is 3083, which is huge, so we can totally reject the null hypothesis that age, age-squared, and years of education jointly have no significant impact on income. But that null hypothesis was totally implausible anyway, so rejecting it is not very interesting. The F-test is more useful is when you add a bunch of new variables into a model, and some of the new variables may be significant but others are not, and you want to know whether the new variables, as a group, are significant. Use the STATA postestimation command </a:t>
          </a:r>
          <a:r>
            <a:rPr lang="en-US" sz="1000" b="1" baseline="0">
              <a:latin typeface="Arial" pitchFamily="34" charset="0"/>
              <a:cs typeface="Arial" pitchFamily="34" charset="0"/>
            </a:rPr>
            <a:t>test</a:t>
          </a:r>
          <a:r>
            <a:rPr lang="en-US" sz="1000" baseline="0">
              <a:latin typeface="Arial" pitchFamily="34" charset="0"/>
              <a:cs typeface="Arial" pitchFamily="34" charset="0"/>
            </a:rPr>
            <a:t> to invoke the F-test of the variables. </a:t>
          </a:r>
        </a:p>
        <a:p>
          <a:endParaRPr lang="en-US" sz="1000" baseline="0">
            <a:latin typeface="Arial" pitchFamily="34" charset="0"/>
            <a:cs typeface="Arial" pitchFamily="34" charset="0"/>
          </a:endParaRPr>
        </a:p>
        <a:p>
          <a:endParaRPr lang="en-US" sz="1000" baseline="0">
            <a:latin typeface="Arial" pitchFamily="34" charset="0"/>
            <a:cs typeface="Arial" pitchFamily="34" charset="0"/>
          </a:endParaRPr>
        </a:p>
        <a:p>
          <a:r>
            <a:rPr lang="en-US" sz="900" b="1">
              <a:latin typeface="Courier New" pitchFamily="49" charset="0"/>
              <a:cs typeface="Courier New" pitchFamily="49" charset="0"/>
            </a:rPr>
            <a:t>regress incwage age  age_sq yrsed i.hispan if age&gt;24 &amp; age&lt;65 [aweight= perwt_rounded]</a:t>
          </a:r>
        </a:p>
        <a:p>
          <a:r>
            <a:rPr lang="en-US" sz="900">
              <a:latin typeface="Courier New" pitchFamily="49" charset="0"/>
              <a:cs typeface="Courier New" pitchFamily="49" charset="0"/>
            </a:rPr>
            <a:t>(sum of wgt is   1.4261e+08)</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      Source |       SS       df       MS              Number of obs =   69305</a:t>
          </a:r>
        </a:p>
        <a:p>
          <a:r>
            <a:rPr lang="en-US" sz="900">
              <a:latin typeface="Courier New" pitchFamily="49" charset="0"/>
              <a:cs typeface="Courier New" pitchFamily="49" charset="0"/>
            </a:rPr>
            <a:t>-------------+------------------------------           F( 12, 69292) =  776.30</a:t>
          </a:r>
        </a:p>
        <a:p>
          <a:r>
            <a:rPr lang="en-US" sz="900">
              <a:latin typeface="Courier New" pitchFamily="49" charset="0"/>
              <a:cs typeface="Courier New" pitchFamily="49" charset="0"/>
            </a:rPr>
            <a:t>       Model |  8.6414e+12    12  7.2012e+11           Prob &gt; F      =  0.0000</a:t>
          </a:r>
        </a:p>
        <a:p>
          <a:r>
            <a:rPr lang="en-US" sz="900">
              <a:latin typeface="Courier New" pitchFamily="49" charset="0"/>
              <a:cs typeface="Courier New" pitchFamily="49" charset="0"/>
            </a:rPr>
            <a:t>    Residual |  6.4278e+13 69292   927633666           R-squared     =  0.1185</a:t>
          </a:r>
        </a:p>
        <a:p>
          <a:r>
            <a:rPr lang="en-US" sz="900">
              <a:latin typeface="Courier New" pitchFamily="49" charset="0"/>
              <a:cs typeface="Courier New" pitchFamily="49" charset="0"/>
            </a:rPr>
            <a:t>-------------+------------------------------           Adj R-squared =  0.1184</a:t>
          </a:r>
        </a:p>
        <a:p>
          <a:r>
            <a:rPr lang="en-US" sz="900">
              <a:latin typeface="Courier New" pitchFamily="49" charset="0"/>
              <a:cs typeface="Courier New" pitchFamily="49" charset="0"/>
            </a:rPr>
            <a:t>       Total |  7.2919e+13 69304  1.0522e+09           Root MSE      =   30457</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a:t>
          </a:r>
        </a:p>
        <a:p>
          <a:r>
            <a:rPr lang="en-US" sz="900">
              <a:latin typeface="Courier New" pitchFamily="49" charset="0"/>
              <a:cs typeface="Courier New" pitchFamily="49" charset="0"/>
            </a:rPr>
            <a:t>     incwage |      Coef.   Std. Err.      t    P&gt;|t|     [95% Conf. Interval]</a:t>
          </a:r>
        </a:p>
        <a:p>
          <a:r>
            <a:rPr lang="en-US" sz="900">
              <a:latin typeface="Courier New" pitchFamily="49" charset="0"/>
              <a:cs typeface="Courier New" pitchFamily="49" charset="0"/>
            </a:rPr>
            <a:t>-------------+----------------------------------------------------------------</a:t>
          </a:r>
        </a:p>
        <a:p>
          <a:r>
            <a:rPr lang="en-US" sz="900">
              <a:latin typeface="Courier New" pitchFamily="49" charset="0"/>
              <a:cs typeface="Courier New" pitchFamily="49" charset="0"/>
            </a:rPr>
            <a:t>         age |   2899.393   90.65293    31.98   0.000     2721.713    3077.072</a:t>
          </a:r>
        </a:p>
        <a:p>
          <a:r>
            <a:rPr lang="en-US" sz="900">
              <a:latin typeface="Courier New" pitchFamily="49" charset="0"/>
              <a:cs typeface="Courier New" pitchFamily="49" charset="0"/>
            </a:rPr>
            <a:t>      age_sq |  -32.49423   1.031165   -31.51   0.000    -34.51531   -30.47315</a:t>
          </a:r>
        </a:p>
        <a:p>
          <a:r>
            <a:rPr lang="en-US" sz="900">
              <a:latin typeface="Courier New" pitchFamily="49" charset="0"/>
              <a:cs typeface="Courier New" pitchFamily="49" charset="0"/>
            </a:rPr>
            <a:t>       yrsed |   3614.812   42.63842    84.78   0.000     3531.241    3698.384</a:t>
          </a:r>
        </a:p>
        <a:p>
          <a:r>
            <a:rPr lang="en-US" sz="900">
              <a:latin typeface="Courier New" pitchFamily="49" charset="0"/>
              <a:cs typeface="Courier New" pitchFamily="49" charset="0"/>
            </a:rPr>
            <a:t>             |</a:t>
          </a:r>
        </a:p>
        <a:p>
          <a:r>
            <a:rPr lang="en-US" sz="900">
              <a:latin typeface="Courier New" pitchFamily="49" charset="0"/>
              <a:cs typeface="Courier New" pitchFamily="49" charset="0"/>
            </a:rPr>
            <a:t>      hispan |</a:t>
          </a:r>
        </a:p>
        <a:p>
          <a:r>
            <a:rPr lang="en-US" sz="900">
              <a:latin typeface="Courier New" pitchFamily="49" charset="0"/>
              <a:cs typeface="Courier New" pitchFamily="49" charset="0"/>
            </a:rPr>
            <a:t>        102  |  -1902.319   762.8205    -2.49   0.013    -3397.446   -407.1921</a:t>
          </a:r>
        </a:p>
        <a:p>
          <a:r>
            <a:rPr lang="en-US" sz="900">
              <a:latin typeface="Courier New" pitchFamily="49" charset="0"/>
              <a:cs typeface="Courier New" pitchFamily="49" charset="0"/>
            </a:rPr>
            <a:t>        104  |   6317.901   3023.401     2.09   0.037     392.0401    12243.76</a:t>
          </a:r>
        </a:p>
        <a:p>
          <a:r>
            <a:rPr lang="en-US" sz="900">
              <a:latin typeface="Courier New" pitchFamily="49" charset="0"/>
              <a:cs typeface="Courier New" pitchFamily="49" charset="0"/>
            </a:rPr>
            <a:t>        108  |   3252.053   608.5579     5.34   0.000      2059.28    4444.825</a:t>
          </a:r>
        </a:p>
        <a:p>
          <a:r>
            <a:rPr lang="en-US" sz="900">
              <a:latin typeface="Courier New" pitchFamily="49" charset="0"/>
              <a:cs typeface="Courier New" pitchFamily="49" charset="0"/>
            </a:rPr>
            <a:t>        200  |   -1483.53   1163.475    -1.28   0.202     -3763.94    796.8793</a:t>
          </a:r>
        </a:p>
        <a:p>
          <a:r>
            <a:rPr lang="en-US" sz="900">
              <a:latin typeface="Courier New" pitchFamily="49" charset="0"/>
              <a:cs typeface="Courier New" pitchFamily="49" charset="0"/>
            </a:rPr>
            <a:t>        300  |  -2122.547   1665.506    -1.27   0.203    -5386.935    1141.841</a:t>
          </a:r>
        </a:p>
        <a:p>
          <a:r>
            <a:rPr lang="en-US" sz="900">
              <a:latin typeface="Courier New" pitchFamily="49" charset="0"/>
              <a:cs typeface="Courier New" pitchFamily="49" charset="0"/>
            </a:rPr>
            <a:t>        400  |  -2924.475   1363.891    -2.14   0.032    -5597.699   -251.2519</a:t>
          </a:r>
        </a:p>
        <a:p>
          <a:r>
            <a:rPr lang="en-US" sz="900">
              <a:latin typeface="Courier New" pitchFamily="49" charset="0"/>
              <a:cs typeface="Courier New" pitchFamily="49" charset="0"/>
            </a:rPr>
            <a:t>        410  |  -754.9056   880.9684    -0.86   0.392    -2481.602     971.791</a:t>
          </a:r>
        </a:p>
        <a:p>
          <a:r>
            <a:rPr lang="en-US" sz="900">
              <a:latin typeface="Courier New" pitchFamily="49" charset="0"/>
              <a:cs typeface="Courier New" pitchFamily="49" charset="0"/>
            </a:rPr>
            <a:t>        901  |  -2456.575   1681.644    -1.46   0.144    -5752.596    839.4447</a:t>
          </a:r>
        </a:p>
        <a:p>
          <a:r>
            <a:rPr lang="en-US" sz="900">
              <a:latin typeface="Courier New" pitchFamily="49" charset="0"/>
              <a:cs typeface="Courier New" pitchFamily="49" charset="0"/>
            </a:rPr>
            <a:t>        902  |  -2392.114   1189.435    -2.01   0.044    -4723.404   -60.82395</a:t>
          </a:r>
        </a:p>
        <a:p>
          <a:r>
            <a:rPr lang="en-US" sz="900">
              <a:latin typeface="Courier New" pitchFamily="49" charset="0"/>
              <a:cs typeface="Courier New" pitchFamily="49" charset="0"/>
            </a:rPr>
            <a:t>             |</a:t>
          </a:r>
        </a:p>
        <a:p>
          <a:r>
            <a:rPr lang="en-US" sz="900">
              <a:latin typeface="Courier New" pitchFamily="49" charset="0"/>
              <a:cs typeface="Courier New" pitchFamily="49" charset="0"/>
            </a:rPr>
            <a:t>       _cons |  -82220.04   1989.797   -41.32   0.000    -86120.03   -78320.04</a:t>
          </a:r>
        </a:p>
        <a:p>
          <a:r>
            <a:rPr lang="en-US" sz="900">
              <a:latin typeface="Courier New" pitchFamily="49" charset="0"/>
              <a:cs typeface="Courier New" pitchFamily="49" charset="0"/>
            </a:rPr>
            <a:t>------------------------------------------------------------------------------</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*Note:</a:t>
          </a:r>
          <a:r>
            <a:rPr lang="en-US" sz="900" baseline="0">
              <a:latin typeface="Courier New" pitchFamily="49" charset="0"/>
              <a:cs typeface="Courier New" pitchFamily="49" charset="0"/>
            </a:rPr>
            <a:t> with STATA's dummy variable generator, even though the dummy variables do not appear in your variable list, you can still access them with #.varname.</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 </a:t>
          </a:r>
          <a:r>
            <a:rPr lang="en-US" sz="900" b="1">
              <a:latin typeface="Courier New" pitchFamily="49" charset="0"/>
              <a:cs typeface="Courier New" pitchFamily="49" charset="0"/>
            </a:rPr>
            <a:t>test 102.hispan</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 ( 1)  102.hispan = 0</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       F(  1, 69292) =    6.22</a:t>
          </a:r>
        </a:p>
        <a:p>
          <a:r>
            <a:rPr lang="en-US" sz="900">
              <a:latin typeface="Courier New" pitchFamily="49" charset="0"/>
              <a:cs typeface="Courier New" pitchFamily="49" charset="0"/>
            </a:rPr>
            <a:t>            Prob &gt; F =    0.0126</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 For a 1 coefficient F-test, the F-test results in the same probability as the T-statistic (reported in the regression results</a:t>
          </a:r>
          <a:r>
            <a:rPr lang="en-US" sz="900" baseline="0">
              <a:latin typeface="Courier New" pitchFamily="49" charset="0"/>
              <a:cs typeface="Courier New" pitchFamily="49" charset="0"/>
            </a:rPr>
            <a:t> </a:t>
          </a:r>
          <a:r>
            <a:rPr lang="en-US" sz="900">
              <a:latin typeface="Courier New" pitchFamily="49" charset="0"/>
              <a:cs typeface="Courier New" pitchFamily="49" charset="0"/>
            </a:rPr>
            <a:t>above, after rounding, as 0.013)</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 </a:t>
          </a:r>
          <a:r>
            <a:rPr lang="en-US" sz="900" b="1">
              <a:latin typeface="Courier New" pitchFamily="49" charset="0"/>
              <a:cs typeface="Courier New" pitchFamily="49" charset="0"/>
            </a:rPr>
            <a:t>test 102.hispan 104.hispan 108.hispan 200.hispan 300.hispan 400.hispan 410.hispan 901.hispan 902.hispan</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 ( 1)  102.hispan = 0</a:t>
          </a:r>
        </a:p>
        <a:p>
          <a:r>
            <a:rPr lang="en-US" sz="900">
              <a:latin typeface="Courier New" pitchFamily="49" charset="0"/>
              <a:cs typeface="Courier New" pitchFamily="49" charset="0"/>
            </a:rPr>
            <a:t> ( 2)  104.hispan = 0</a:t>
          </a:r>
        </a:p>
        <a:p>
          <a:r>
            <a:rPr lang="en-US" sz="900">
              <a:latin typeface="Courier New" pitchFamily="49" charset="0"/>
              <a:cs typeface="Courier New" pitchFamily="49" charset="0"/>
            </a:rPr>
            <a:t> ( 3)  108.hispan = 0</a:t>
          </a:r>
        </a:p>
        <a:p>
          <a:r>
            <a:rPr lang="en-US" sz="900">
              <a:latin typeface="Courier New" pitchFamily="49" charset="0"/>
              <a:cs typeface="Courier New" pitchFamily="49" charset="0"/>
            </a:rPr>
            <a:t> ( 4)  200.hispan = 0</a:t>
          </a:r>
        </a:p>
        <a:p>
          <a:r>
            <a:rPr lang="en-US" sz="900">
              <a:latin typeface="Courier New" pitchFamily="49" charset="0"/>
              <a:cs typeface="Courier New" pitchFamily="49" charset="0"/>
            </a:rPr>
            <a:t> ( 5)  300.hispan = 0</a:t>
          </a:r>
        </a:p>
        <a:p>
          <a:r>
            <a:rPr lang="en-US" sz="900">
              <a:latin typeface="Courier New" pitchFamily="49" charset="0"/>
              <a:cs typeface="Courier New" pitchFamily="49" charset="0"/>
            </a:rPr>
            <a:t> ( 6)  400.hispan = 0</a:t>
          </a:r>
        </a:p>
        <a:p>
          <a:r>
            <a:rPr lang="en-US" sz="900">
              <a:latin typeface="Courier New" pitchFamily="49" charset="0"/>
              <a:cs typeface="Courier New" pitchFamily="49" charset="0"/>
            </a:rPr>
            <a:t> ( 7)  410.hispan = 0</a:t>
          </a:r>
        </a:p>
        <a:p>
          <a:r>
            <a:rPr lang="en-US" sz="900">
              <a:latin typeface="Courier New" pitchFamily="49" charset="0"/>
              <a:cs typeface="Courier New" pitchFamily="49" charset="0"/>
            </a:rPr>
            <a:t> ( 8)  901.hispan = 0</a:t>
          </a:r>
        </a:p>
        <a:p>
          <a:r>
            <a:rPr lang="en-US" sz="900">
              <a:latin typeface="Courier New" pitchFamily="49" charset="0"/>
              <a:cs typeface="Courier New" pitchFamily="49" charset="0"/>
            </a:rPr>
            <a:t> ( 9)  902.hispan = 0</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       F(  9, 69292) =    6.39</a:t>
          </a:r>
        </a:p>
        <a:p>
          <a:r>
            <a:rPr lang="en-US" sz="900">
              <a:latin typeface="Courier New" pitchFamily="49" charset="0"/>
              <a:cs typeface="Courier New" pitchFamily="49" charset="0"/>
            </a:rPr>
            <a:t>            Prob &gt; F =    0.0000</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 The result of</a:t>
          </a:r>
          <a:r>
            <a:rPr lang="en-US" sz="900" baseline="0">
              <a:latin typeface="Courier New" pitchFamily="49" charset="0"/>
              <a:cs typeface="Courier New" pitchFamily="49" charset="0"/>
            </a:rPr>
            <a:t> the F-test confirms that we can reject the null hypothesis that the Hispanic identity variables were zero as a group. This is not to say that the Hispanic variables add a lot to the goodness of fit, but they do add something. Without the hispanic variables, adjusted R-square was 0.1177, see Model 3. With the Hisanic variables, adjusted R-square was 0.1184.</a:t>
          </a:r>
          <a:endParaRPr lang="en-US" sz="900">
            <a:latin typeface="Courier New" pitchFamily="49" charset="0"/>
            <a:cs typeface="Courier New" pitchFamily="49" charset="0"/>
          </a:endParaRPr>
        </a:p>
      </xdr:txBody>
    </xdr:sp>
    <xdr:clientData/>
  </xdr:twoCellAnchor>
  <xdr:twoCellAnchor>
    <xdr:from>
      <xdr:col>30</xdr:col>
      <xdr:colOff>276225</xdr:colOff>
      <xdr:row>43</xdr:row>
      <xdr:rowOff>9524</xdr:rowOff>
    </xdr:from>
    <xdr:to>
      <xdr:col>40</xdr:col>
      <xdr:colOff>133350</xdr:colOff>
      <xdr:row>140</xdr:row>
      <xdr:rowOff>66675</xdr:rowOff>
    </xdr:to>
    <xdr:sp macro="" textlink="">
      <xdr:nvSpPr>
        <xdr:cNvPr id="3" name="TextBox 2"/>
        <xdr:cNvSpPr txBox="1"/>
      </xdr:nvSpPr>
      <xdr:spPr>
        <a:xfrm>
          <a:off x="18040350" y="6162674"/>
          <a:ext cx="6067425" cy="1576387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900" b="1">
              <a:latin typeface="Courier New" pitchFamily="49" charset="0"/>
              <a:cs typeface="Courier New" pitchFamily="49" charset="0"/>
            </a:rPr>
            <a:t>Continuation of description of models with explanation for how to interpret the gender by marriage interaction: </a:t>
          </a:r>
          <a:r>
            <a:rPr lang="en-US" sz="900">
              <a:latin typeface="Courier New" pitchFamily="49" charset="0"/>
              <a:cs typeface="Courier New" pitchFamily="49" charset="0"/>
            </a:rPr>
            <a:t>HOW</a:t>
          </a:r>
          <a:r>
            <a:rPr lang="en-US" sz="900" baseline="0">
              <a:latin typeface="Courier New" pitchFamily="49" charset="0"/>
              <a:cs typeface="Courier New" pitchFamily="49" charset="0"/>
            </a:rPr>
            <a:t> Much of the marriage benefit in income accrues to husbands rather than wives?</a:t>
          </a:r>
          <a:endParaRPr lang="en-US" sz="900">
            <a:latin typeface="Courier New" pitchFamily="49" charset="0"/>
            <a:cs typeface="Courier New" pitchFamily="49" charset="0"/>
          </a:endParaRPr>
        </a:p>
        <a:p>
          <a:endParaRPr lang="en-US" sz="900">
            <a:latin typeface="Courier New" pitchFamily="49" charset="0"/>
            <a:cs typeface="Courier New" pitchFamily="49" charset="0"/>
          </a:endParaRPr>
        </a:p>
        <a:p>
          <a:r>
            <a:rPr lang="en-US" sz="900">
              <a:latin typeface="Courier New" pitchFamily="49" charset="0"/>
              <a:cs typeface="Courier New" pitchFamily="49" charset="0"/>
            </a:rPr>
            <a:t>Model 7, add gender as a predictor</a:t>
          </a:r>
        </a:p>
        <a:p>
          <a:endParaRPr lang="en-US" sz="900">
            <a:latin typeface="Courier New" pitchFamily="49" charset="0"/>
            <a:cs typeface="Courier New" pitchFamily="49" charset="0"/>
          </a:endParaRPr>
        </a:p>
        <a:p>
          <a:r>
            <a:rPr lang="en-US" sz="900" b="1">
              <a:latin typeface="Courier New" pitchFamily="49" charset="0"/>
              <a:cs typeface="Courier New" pitchFamily="49" charset="0"/>
            </a:rPr>
            <a:t>regress incwage age age_sq yrsed married male if age &gt;=25 &amp; age &lt;=64 [aweight= perwt_rounded]</a:t>
          </a:r>
        </a:p>
        <a:p>
          <a:r>
            <a:rPr lang="en-US" sz="900">
              <a:latin typeface="Courier New" pitchFamily="49" charset="0"/>
              <a:cs typeface="Courier New" pitchFamily="49" charset="0"/>
            </a:rPr>
            <a:t>(sum of wgt is   1.4261e+08)</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      Source |       SS       df       MS              Number of obs =   69305</a:t>
          </a:r>
        </a:p>
        <a:p>
          <a:r>
            <a:rPr lang="en-US" sz="900">
              <a:latin typeface="Courier New" pitchFamily="49" charset="0"/>
              <a:cs typeface="Courier New" pitchFamily="49" charset="0"/>
            </a:rPr>
            <a:t>-------------+------------------------------           F(  5, 69299) = 3183.11</a:t>
          </a:r>
        </a:p>
        <a:p>
          <a:r>
            <a:rPr lang="en-US" sz="900">
              <a:latin typeface="Courier New" pitchFamily="49" charset="0"/>
              <a:cs typeface="Courier New" pitchFamily="49" charset="0"/>
            </a:rPr>
            <a:t>       Model |  1.3619e+13     5  2.7238e+12           Prob &gt; F      =  0.0000</a:t>
          </a:r>
        </a:p>
        <a:p>
          <a:r>
            <a:rPr lang="en-US" sz="900">
              <a:latin typeface="Courier New" pitchFamily="49" charset="0"/>
              <a:cs typeface="Courier New" pitchFamily="49" charset="0"/>
            </a:rPr>
            <a:t>    Residual |  5.9300e+13 69299   855710686           R-squared     =  0.1868</a:t>
          </a:r>
        </a:p>
        <a:p>
          <a:r>
            <a:rPr lang="en-US" sz="900">
              <a:latin typeface="Courier New" pitchFamily="49" charset="0"/>
              <a:cs typeface="Courier New" pitchFamily="49" charset="0"/>
            </a:rPr>
            <a:t>-------------+------------------------------           Adj R-squared =  0.1867</a:t>
          </a:r>
        </a:p>
        <a:p>
          <a:r>
            <a:rPr lang="en-US" sz="900">
              <a:latin typeface="Courier New" pitchFamily="49" charset="0"/>
              <a:cs typeface="Courier New" pitchFamily="49" charset="0"/>
            </a:rPr>
            <a:t>       Total |  7.2919e+13 69304  1.0522e+09           Root MSE      =   29253</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a:t>
          </a:r>
        </a:p>
        <a:p>
          <a:r>
            <a:rPr lang="en-US" sz="900">
              <a:latin typeface="Courier New" pitchFamily="49" charset="0"/>
              <a:cs typeface="Courier New" pitchFamily="49" charset="0"/>
            </a:rPr>
            <a:t>     incwage |      Coef.   Std. Err.      t    P&gt;|t|     [95% Conf. Interval]</a:t>
          </a:r>
        </a:p>
        <a:p>
          <a:r>
            <a:rPr lang="en-US" sz="900">
              <a:latin typeface="Courier New" pitchFamily="49" charset="0"/>
              <a:cs typeface="Courier New" pitchFamily="49" charset="0"/>
            </a:rPr>
            <a:t>-------------+----------------------------------------------------------------</a:t>
          </a:r>
        </a:p>
        <a:p>
          <a:r>
            <a:rPr lang="en-US" sz="900">
              <a:latin typeface="Courier New" pitchFamily="49" charset="0"/>
              <a:cs typeface="Courier New" pitchFamily="49" charset="0"/>
            </a:rPr>
            <a:t>         age |   2726.482   87.46737    31.17   0.000     2555.046    2897.918</a:t>
          </a:r>
        </a:p>
        <a:p>
          <a:r>
            <a:rPr lang="en-US" sz="900">
              <a:latin typeface="Courier New" pitchFamily="49" charset="0"/>
              <a:cs typeface="Courier New" pitchFamily="49" charset="0"/>
            </a:rPr>
            <a:t>      age_sq |   -30.7378   .9937163   -30.93   0.000    -32.68549   -28.79012</a:t>
          </a:r>
        </a:p>
        <a:p>
          <a:r>
            <a:rPr lang="en-US" sz="900">
              <a:latin typeface="Courier New" pitchFamily="49" charset="0"/>
              <a:cs typeface="Courier New" pitchFamily="49" charset="0"/>
            </a:rPr>
            <a:t>       yrsed |   3512.403   38.44416    91.36   0.000     3437.053    3587.754</a:t>
          </a:r>
        </a:p>
        <a:p>
          <a:r>
            <a:rPr lang="en-US" sz="900">
              <a:latin typeface="Courier New" pitchFamily="49" charset="0"/>
              <a:cs typeface="Courier New" pitchFamily="49" charset="0"/>
            </a:rPr>
            <a:t>     married |   3590.162   237.3585    15.13   0.000      3124.94    4055.384</a:t>
          </a:r>
        </a:p>
        <a:p>
          <a:r>
            <a:rPr lang="en-US" sz="900">
              <a:latin typeface="Courier New" pitchFamily="49" charset="0"/>
              <a:cs typeface="Courier New" pitchFamily="49" charset="0"/>
            </a:rPr>
            <a:t>        male |   16663.97   222.3302    74.95   0.000     16228.21    17099.74</a:t>
          </a:r>
        </a:p>
        <a:p>
          <a:r>
            <a:rPr lang="en-US" sz="900">
              <a:latin typeface="Courier New" pitchFamily="49" charset="0"/>
              <a:cs typeface="Courier New" pitchFamily="49" charset="0"/>
            </a:rPr>
            <a:t>       _cons |  -87351.12   1890.508   -46.21   0.000    -91056.51   -83645.73</a:t>
          </a:r>
        </a:p>
        <a:p>
          <a:r>
            <a:rPr lang="en-US" sz="900">
              <a:latin typeface="Courier New" pitchFamily="49" charset="0"/>
              <a:cs typeface="Courier New" pitchFamily="49" charset="0"/>
            </a:rPr>
            <a:t>------------------------------------------------------------------------------</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Model 8, interact gender and marriage</a:t>
          </a:r>
        </a:p>
        <a:p>
          <a:endParaRPr lang="en-US" sz="900">
            <a:latin typeface="Courier New" pitchFamily="49" charset="0"/>
            <a:cs typeface="Courier New" pitchFamily="49" charset="0"/>
          </a:endParaRPr>
        </a:p>
        <a:p>
          <a:r>
            <a:rPr lang="en-US" sz="900" b="1">
              <a:latin typeface="Courier New" pitchFamily="49" charset="0"/>
              <a:cs typeface="Courier New" pitchFamily="49" charset="0"/>
            </a:rPr>
            <a:t>regress incwage age age_sq yrsed married##male if age &gt;=25 &amp; age &lt;=64 [aweight= perwt_rounded]</a:t>
          </a:r>
        </a:p>
        <a:p>
          <a:r>
            <a:rPr lang="en-US" sz="900">
              <a:latin typeface="Courier New" pitchFamily="49" charset="0"/>
              <a:cs typeface="Courier New" pitchFamily="49" charset="0"/>
            </a:rPr>
            <a:t>(sum of wgt is   1.4261e+08)</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      Source |       SS       df       MS              Number of obs =   69305</a:t>
          </a:r>
        </a:p>
        <a:p>
          <a:r>
            <a:rPr lang="en-US" sz="900">
              <a:latin typeface="Courier New" pitchFamily="49" charset="0"/>
              <a:cs typeface="Courier New" pitchFamily="49" charset="0"/>
            </a:rPr>
            <a:t>-------------+------------------------------           F(  6, 69298) = 2913.08</a:t>
          </a:r>
        </a:p>
        <a:p>
          <a:r>
            <a:rPr lang="en-US" sz="900">
              <a:latin typeface="Courier New" pitchFamily="49" charset="0"/>
              <a:cs typeface="Courier New" pitchFamily="49" charset="0"/>
            </a:rPr>
            <a:t>       Model |  1.4687e+13     6  2.4479e+12           Prob &gt; F      =  0.0000</a:t>
          </a:r>
        </a:p>
        <a:p>
          <a:r>
            <a:rPr lang="en-US" sz="900">
              <a:latin typeface="Courier New" pitchFamily="49" charset="0"/>
              <a:cs typeface="Courier New" pitchFamily="49" charset="0"/>
            </a:rPr>
            <a:t>    Residual |  5.8232e+13 69298   840308552           R-squared     =  0.2014</a:t>
          </a:r>
        </a:p>
        <a:p>
          <a:r>
            <a:rPr lang="en-US" sz="900">
              <a:latin typeface="Courier New" pitchFamily="49" charset="0"/>
              <a:cs typeface="Courier New" pitchFamily="49" charset="0"/>
            </a:rPr>
            <a:t>-------------+------------------------------           Adj R-squared =  0.2014</a:t>
          </a:r>
        </a:p>
        <a:p>
          <a:r>
            <a:rPr lang="en-US" sz="900">
              <a:latin typeface="Courier New" pitchFamily="49" charset="0"/>
              <a:cs typeface="Courier New" pitchFamily="49" charset="0"/>
            </a:rPr>
            <a:t>       Total |  7.2919e+13 69304  1.0522e+09           Root MSE      =   28988</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a:t>
          </a:r>
        </a:p>
        <a:p>
          <a:r>
            <a:rPr lang="en-US" sz="900">
              <a:latin typeface="Courier New" pitchFamily="49" charset="0"/>
              <a:cs typeface="Courier New" pitchFamily="49" charset="0"/>
            </a:rPr>
            <a:t>     incwage |      Coef.   Std. Err.      t    P&gt;|t|     [95% Conf. Interval]</a:t>
          </a:r>
        </a:p>
        <a:p>
          <a:r>
            <a:rPr lang="en-US" sz="900">
              <a:latin typeface="Courier New" pitchFamily="49" charset="0"/>
              <a:cs typeface="Courier New" pitchFamily="49" charset="0"/>
            </a:rPr>
            <a:t>-------------+----------------------------------------------------------------</a:t>
          </a:r>
        </a:p>
        <a:p>
          <a:r>
            <a:rPr lang="en-US" sz="900">
              <a:latin typeface="Courier New" pitchFamily="49" charset="0"/>
              <a:cs typeface="Courier New" pitchFamily="49" charset="0"/>
            </a:rPr>
            <a:t>         age |   2693.597   86.68153    31.07   0.000     2523.702    2863.493</a:t>
          </a:r>
        </a:p>
        <a:p>
          <a:r>
            <a:rPr lang="en-US" sz="900">
              <a:latin typeface="Courier New" pitchFamily="49" charset="0"/>
              <a:cs typeface="Courier New" pitchFamily="49" charset="0"/>
            </a:rPr>
            <a:t>      age_sq |  -30.69258   .9847334   -31.17   0.000    -32.62265    -28.7625</a:t>
          </a:r>
        </a:p>
        <a:p>
          <a:r>
            <a:rPr lang="en-US" sz="900">
              <a:latin typeface="Courier New" pitchFamily="49" charset="0"/>
              <a:cs typeface="Courier New" pitchFamily="49" charset="0"/>
            </a:rPr>
            <a:t>       yrsed |   3492.337   38.10076    91.66   0.000     3417.659    3567.014</a:t>
          </a:r>
        </a:p>
        <a:p>
          <a:r>
            <a:rPr lang="en-US" sz="900">
              <a:latin typeface="Courier New" pitchFamily="49" charset="0"/>
              <a:cs typeface="Courier New" pitchFamily="49" charset="0"/>
            </a:rPr>
            <a:t>   1.married |  -4352.786    323.969   -13.44   0.000    -4987.765   -3717.807</a:t>
          </a:r>
        </a:p>
        <a:p>
          <a:r>
            <a:rPr lang="en-US" sz="900">
              <a:latin typeface="Courier New" pitchFamily="49" charset="0"/>
              <a:cs typeface="Courier New" pitchFamily="49" charset="0"/>
            </a:rPr>
            <a:t>      1.male |   5771.774   376.6574    15.32   0.000     5033.526    6510.022</a:t>
          </a:r>
        </a:p>
        <a:p>
          <a:r>
            <a:rPr lang="en-US" sz="900">
              <a:latin typeface="Courier New" pitchFamily="49" charset="0"/>
              <a:cs typeface="Courier New" pitchFamily="49" charset="0"/>
            </a:rPr>
            <a:t>             |</a:t>
          </a:r>
        </a:p>
        <a:p>
          <a:r>
            <a:rPr lang="en-US" sz="900">
              <a:latin typeface="Courier New" pitchFamily="49" charset="0"/>
              <a:cs typeface="Courier New" pitchFamily="49" charset="0"/>
            </a:rPr>
            <a:t>married#male |</a:t>
          </a:r>
        </a:p>
        <a:p>
          <a:r>
            <a:rPr lang="en-US" sz="900">
              <a:latin typeface="Courier New" pitchFamily="49" charset="0"/>
              <a:cs typeface="Courier New" pitchFamily="49" charset="0"/>
            </a:rPr>
            <a:t>        1 1  |   16587.16   465.2289    35.65   0.000     15675.31    17499.01</a:t>
          </a:r>
        </a:p>
        <a:p>
          <a:r>
            <a:rPr lang="en-US" sz="900">
              <a:latin typeface="Courier New" pitchFamily="49" charset="0"/>
              <a:cs typeface="Courier New" pitchFamily="49" charset="0"/>
            </a:rPr>
            <a:t>             |</a:t>
          </a:r>
        </a:p>
        <a:p>
          <a:r>
            <a:rPr lang="en-US" sz="900">
              <a:latin typeface="Courier New" pitchFamily="49" charset="0"/>
              <a:cs typeface="Courier New" pitchFamily="49" charset="0"/>
            </a:rPr>
            <a:t>       _cons |  -80603.11   1882.953   -42.81   0.000     -84293.7   -76912.53</a:t>
          </a:r>
        </a:p>
        <a:p>
          <a:r>
            <a:rPr lang="en-US" sz="900">
              <a:latin typeface="Courier New" pitchFamily="49" charset="0"/>
              <a:cs typeface="Courier New" pitchFamily="49" charset="0"/>
            </a:rPr>
            <a:t>------------------------------------------------------------------------------</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The</a:t>
          </a:r>
          <a:r>
            <a:rPr lang="en-US" sz="900" baseline="0">
              <a:latin typeface="Courier New" pitchFamily="49" charset="0"/>
              <a:cs typeface="Courier New" pitchFamily="49" charset="0"/>
            </a:rPr>
            <a:t> interaction of gender and marriage is how we figure out whether women get the same income benefit from marriage that men get, and the answer is striking: they do not. Men get a benefit from marriage that is $16587 greater than the benefit women get, and the difference is hugely significant (T statistic=35.65).</a:t>
          </a:r>
        </a:p>
        <a:p>
          <a:endParaRPr lang="en-US" sz="900" baseline="0">
            <a:latin typeface="Courier New" pitchFamily="49" charset="0"/>
            <a:cs typeface="Courier New" pitchFamily="49" charset="0"/>
          </a:endParaRPr>
        </a:p>
        <a:p>
          <a:r>
            <a:rPr lang="en-US" sz="900" baseline="0">
              <a:latin typeface="Courier New" pitchFamily="49" charset="0"/>
              <a:cs typeface="Courier New" pitchFamily="49" charset="0"/>
            </a:rPr>
            <a:t>Once you have interaction terms in your model, you have to be extra careful about what all the terms mean and do, so here is a brief description. In Model 8, women get a marriage penalty of $4352 per year (controlling for age and education), meaning married women earn $4352 *less* than unmarried women (net of the effects of age and education). For men, the marriage benefit (on predicted income)is $16,587-$4,352= $12,234 per year (and it is highly significant, see below). The difference between the marriage gaps (on predicted income) of men and women is $16,587, the interaction coefficient in the model. But in figuring out the male marriage earnings benefit, you have to apply both the married term (which applies to all married persons regardless of gender), and the male#married interaction, which applies specifically to married men.</a:t>
          </a:r>
        </a:p>
        <a:p>
          <a:endParaRPr lang="en-US" sz="900" baseline="0">
            <a:latin typeface="Courier New" pitchFamily="49" charset="0"/>
            <a:cs typeface="Courier New" pitchFamily="49" charset="0"/>
          </a:endParaRPr>
        </a:p>
        <a:p>
          <a:r>
            <a:rPr lang="en-US" sz="900" b="1">
              <a:latin typeface="Courier New" pitchFamily="49" charset="0"/>
              <a:cs typeface="Courier New" pitchFamily="49" charset="0"/>
            </a:rPr>
            <a:t>lincom 1.married#1.male+1.married</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 ( 1)  1.married + 1.married#1.male = 0</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a:t>
          </a:r>
        </a:p>
        <a:p>
          <a:r>
            <a:rPr lang="en-US" sz="900">
              <a:latin typeface="Courier New" pitchFamily="49" charset="0"/>
              <a:cs typeface="Courier New" pitchFamily="49" charset="0"/>
            </a:rPr>
            <a:t>     incwage |      Coef.   Std. Err.      t    P&gt;|t|     [95% Conf. Interval]</a:t>
          </a:r>
        </a:p>
        <a:p>
          <a:r>
            <a:rPr lang="en-US" sz="900">
              <a:latin typeface="Courier New" pitchFamily="49" charset="0"/>
              <a:cs typeface="Courier New" pitchFamily="49" charset="0"/>
            </a:rPr>
            <a:t>-------------+----------------------------------------------------------------</a:t>
          </a:r>
        </a:p>
        <a:p>
          <a:r>
            <a:rPr lang="en-US" sz="900">
              <a:latin typeface="Courier New" pitchFamily="49" charset="0"/>
              <a:cs typeface="Courier New" pitchFamily="49" charset="0"/>
            </a:rPr>
            <a:t>         (1) |   12234.38   337.7964    36.22   0.000      11572.3    12896.46</a:t>
          </a:r>
        </a:p>
        <a:p>
          <a:r>
            <a:rPr lang="en-US" sz="900">
              <a:latin typeface="Courier New" pitchFamily="49" charset="0"/>
              <a:cs typeface="Courier New" pitchFamily="49" charset="0"/>
            </a:rPr>
            <a:t>------------------------------------------------------------------------------</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Note also that in Model 7</a:t>
          </a:r>
          <a:r>
            <a:rPr lang="en-US" sz="900" baseline="0">
              <a:latin typeface="Courier New" pitchFamily="49" charset="0"/>
              <a:cs typeface="Courier New" pitchFamily="49" charset="0"/>
            </a:rPr>
            <a:t> the male income bonus is $16,634, whereas in Model 8 the male term is only $5,772, why the difference? In Model 8, the male term refers directly only to the (predicted) earnings gap between unmarried men and women (net of age and education), which is much smaller than the (predicted) earnings gap between married men and women.</a:t>
          </a:r>
        </a:p>
        <a:p>
          <a:endParaRPr lang="en-US" sz="900" baseline="0">
            <a:latin typeface="Courier New" pitchFamily="49" charset="0"/>
            <a:cs typeface="Courier New" pitchFamily="49" charset="0"/>
          </a:endParaRPr>
        </a:p>
        <a:p>
          <a:endParaRPr lang="en-US" sz="900">
            <a:latin typeface="Courier New" pitchFamily="49" charset="0"/>
            <a:cs typeface="Courier New" pitchFamily="49" charset="0"/>
          </a:endParaRPr>
        </a:p>
        <a:p>
          <a:r>
            <a:rPr lang="en-US" sz="900">
              <a:latin typeface="Courier New" pitchFamily="49" charset="0"/>
              <a:cs typeface="Courier New" pitchFamily="49" charset="0"/>
            </a:rPr>
            <a:t>Another</a:t>
          </a:r>
          <a:r>
            <a:rPr lang="en-US" sz="900" baseline="0">
              <a:latin typeface="Courier New" pitchFamily="49" charset="0"/>
              <a:cs typeface="Courier New" pitchFamily="49" charset="0"/>
            </a:rPr>
            <a:t> version of Model 8, with female (compared to male) as the gender contrast. Of course the fit statistics are exactly the same:</a:t>
          </a:r>
        </a:p>
        <a:p>
          <a:endParaRPr lang="en-US" sz="900" baseline="0">
            <a:latin typeface="Courier New" pitchFamily="49" charset="0"/>
            <a:cs typeface="Courier New" pitchFamily="49" charset="0"/>
          </a:endParaRPr>
        </a:p>
        <a:p>
          <a:r>
            <a:rPr lang="en-US" sz="900" b="1">
              <a:latin typeface="Courier New" pitchFamily="49" charset="0"/>
              <a:cs typeface="Courier New" pitchFamily="49" charset="0"/>
            </a:rPr>
            <a:t>regress incwage age age_sq yrsed married##female if age &gt;=25 &amp; age &lt;=64 [aweight= perwt_rounded]</a:t>
          </a:r>
        </a:p>
        <a:p>
          <a:r>
            <a:rPr lang="en-US" sz="900">
              <a:latin typeface="Courier New" pitchFamily="49" charset="0"/>
              <a:cs typeface="Courier New" pitchFamily="49" charset="0"/>
            </a:rPr>
            <a:t>(sum of wgt is   1.4261e+08)</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      Source |       SS       df       MS              Number of obs =   69305</a:t>
          </a:r>
        </a:p>
        <a:p>
          <a:r>
            <a:rPr lang="en-US" sz="900">
              <a:latin typeface="Courier New" pitchFamily="49" charset="0"/>
              <a:cs typeface="Courier New" pitchFamily="49" charset="0"/>
            </a:rPr>
            <a:t>-------------+------------------------------           F(  6, 69298) = 2913.08</a:t>
          </a:r>
        </a:p>
        <a:p>
          <a:r>
            <a:rPr lang="en-US" sz="900">
              <a:latin typeface="Courier New" pitchFamily="49" charset="0"/>
              <a:cs typeface="Courier New" pitchFamily="49" charset="0"/>
            </a:rPr>
            <a:t>       Model |  1.4687e+13     6  2.4479e+12           Prob &gt; F      =  0.0000</a:t>
          </a:r>
        </a:p>
        <a:p>
          <a:r>
            <a:rPr lang="en-US" sz="900">
              <a:latin typeface="Courier New" pitchFamily="49" charset="0"/>
              <a:cs typeface="Courier New" pitchFamily="49" charset="0"/>
            </a:rPr>
            <a:t>    Residual |  5.8232e+13 69298   840308552           R-squared     =  0.2014</a:t>
          </a:r>
        </a:p>
        <a:p>
          <a:r>
            <a:rPr lang="en-US" sz="900">
              <a:latin typeface="Courier New" pitchFamily="49" charset="0"/>
              <a:cs typeface="Courier New" pitchFamily="49" charset="0"/>
            </a:rPr>
            <a:t>-------------+------------------------------           Adj R-squared =  0.2014</a:t>
          </a:r>
        </a:p>
        <a:p>
          <a:r>
            <a:rPr lang="en-US" sz="900">
              <a:latin typeface="Courier New" pitchFamily="49" charset="0"/>
              <a:cs typeface="Courier New" pitchFamily="49" charset="0"/>
            </a:rPr>
            <a:t>       Total |  7.2919e+13 69304  1.0522e+09           Root MSE      =   28988</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a:t>
          </a:r>
        </a:p>
        <a:p>
          <a:r>
            <a:rPr lang="en-US" sz="900">
              <a:latin typeface="Courier New" pitchFamily="49" charset="0"/>
              <a:cs typeface="Courier New" pitchFamily="49" charset="0"/>
            </a:rPr>
            <a:t>     incwage |      Coef.   Std. Err.      t    P&gt;|t|     [95% Conf. Interval]</a:t>
          </a:r>
        </a:p>
        <a:p>
          <a:r>
            <a:rPr lang="en-US" sz="900">
              <a:latin typeface="Courier New" pitchFamily="49" charset="0"/>
              <a:cs typeface="Courier New" pitchFamily="49" charset="0"/>
            </a:rPr>
            <a:t>-------------+----------------------------------------------------------------</a:t>
          </a:r>
        </a:p>
        <a:p>
          <a:r>
            <a:rPr lang="en-US" sz="900">
              <a:latin typeface="Courier New" pitchFamily="49" charset="0"/>
              <a:cs typeface="Courier New" pitchFamily="49" charset="0"/>
            </a:rPr>
            <a:t>         age |   2693.597   86.68153    31.07   0.000     2523.702    2863.493</a:t>
          </a:r>
        </a:p>
        <a:p>
          <a:pPr>
            <a:lnSpc>
              <a:spcPts val="900"/>
            </a:lnSpc>
          </a:pPr>
          <a:r>
            <a:rPr lang="en-US" sz="900">
              <a:latin typeface="Courier New" pitchFamily="49" charset="0"/>
              <a:cs typeface="Courier New" pitchFamily="49" charset="0"/>
            </a:rPr>
            <a:t>      age_sq |  -30.69258   .9847334   -31.17   0.000    -32.62265    -28.7625</a:t>
          </a:r>
        </a:p>
        <a:p>
          <a:r>
            <a:rPr lang="en-US" sz="900">
              <a:latin typeface="Courier New" pitchFamily="49" charset="0"/>
              <a:cs typeface="Courier New" pitchFamily="49" charset="0"/>
            </a:rPr>
            <a:t>       yrsed |   3492.337   38.10076    91.66   0.000     3417.659    3567.014</a:t>
          </a:r>
        </a:p>
        <a:p>
          <a:pPr>
            <a:lnSpc>
              <a:spcPts val="900"/>
            </a:lnSpc>
          </a:pPr>
          <a:r>
            <a:rPr lang="en-US" sz="900">
              <a:latin typeface="Courier New" pitchFamily="49" charset="0"/>
              <a:cs typeface="Courier New" pitchFamily="49" charset="0"/>
            </a:rPr>
            <a:t>   1.married |   12234.38   337.7964    36.22   0.000      11572.3    12896.46</a:t>
          </a:r>
        </a:p>
        <a:p>
          <a:r>
            <a:rPr lang="en-US" sz="900">
              <a:latin typeface="Courier New" pitchFamily="49" charset="0"/>
              <a:cs typeface="Courier New" pitchFamily="49" charset="0"/>
            </a:rPr>
            <a:t>    1.female |  -5771.774   376.6574   -15.32   0.000    -6510.022   -5033.526</a:t>
          </a:r>
        </a:p>
        <a:p>
          <a:pPr>
            <a:lnSpc>
              <a:spcPts val="900"/>
            </a:lnSpc>
          </a:pPr>
          <a:r>
            <a:rPr lang="en-US" sz="900">
              <a:latin typeface="Courier New" pitchFamily="49" charset="0"/>
              <a:cs typeface="Courier New" pitchFamily="49" charset="0"/>
            </a:rPr>
            <a:t>             |</a:t>
          </a:r>
        </a:p>
        <a:p>
          <a:pPr>
            <a:lnSpc>
              <a:spcPts val="900"/>
            </a:lnSpc>
          </a:pPr>
          <a:r>
            <a:rPr lang="en-US" sz="900">
              <a:latin typeface="Courier New" pitchFamily="49" charset="0"/>
              <a:cs typeface="Courier New" pitchFamily="49" charset="0"/>
            </a:rPr>
            <a:t>     married#|</a:t>
          </a:r>
        </a:p>
        <a:p>
          <a:r>
            <a:rPr lang="en-US" sz="900">
              <a:latin typeface="Courier New" pitchFamily="49" charset="0"/>
              <a:cs typeface="Courier New" pitchFamily="49" charset="0"/>
            </a:rPr>
            <a:t>      female |</a:t>
          </a:r>
        </a:p>
        <a:p>
          <a:pPr>
            <a:lnSpc>
              <a:spcPts val="900"/>
            </a:lnSpc>
          </a:pPr>
          <a:r>
            <a:rPr lang="en-US" sz="900">
              <a:latin typeface="Courier New" pitchFamily="49" charset="0"/>
              <a:cs typeface="Courier New" pitchFamily="49" charset="0"/>
            </a:rPr>
            <a:t>        1 1  |  -16587.16   465.2289   -35.65   0.000    -17499.01   -15675.31</a:t>
          </a:r>
        </a:p>
        <a:p>
          <a:r>
            <a:rPr lang="en-US" sz="900">
              <a:latin typeface="Courier New" pitchFamily="49" charset="0"/>
              <a:cs typeface="Courier New" pitchFamily="49" charset="0"/>
            </a:rPr>
            <a:t>             |</a:t>
          </a:r>
        </a:p>
        <a:p>
          <a:pPr>
            <a:lnSpc>
              <a:spcPts val="900"/>
            </a:lnSpc>
          </a:pPr>
          <a:r>
            <a:rPr lang="en-US" sz="900">
              <a:latin typeface="Courier New" pitchFamily="49" charset="0"/>
              <a:cs typeface="Courier New" pitchFamily="49" charset="0"/>
            </a:rPr>
            <a:t>       _cons |  -74831.34   1878.306   -39.84   0.000    -78512.81   -71149.86</a:t>
          </a:r>
        </a:p>
        <a:p>
          <a:pPr>
            <a:lnSpc>
              <a:spcPts val="900"/>
            </a:lnSpc>
          </a:pPr>
          <a:r>
            <a:rPr lang="en-US" sz="900">
              <a:latin typeface="Courier New" pitchFamily="49" charset="0"/>
              <a:cs typeface="Courier New" pitchFamily="49" charset="0"/>
            </a:rPr>
            <a:t>------------------------------------------------------------------------------</a:t>
          </a:r>
        </a:p>
        <a:p>
          <a:endParaRPr lang="en-US" sz="900">
            <a:latin typeface="Courier New" pitchFamily="49" charset="0"/>
            <a:cs typeface="Courier New" pitchFamily="49" charset="0"/>
          </a:endParaRPr>
        </a:p>
        <a:p>
          <a:pPr>
            <a:lnSpc>
              <a:spcPts val="900"/>
            </a:lnSpc>
          </a:pPr>
          <a:endParaRPr lang="en-US" sz="900">
            <a:latin typeface="Courier New" pitchFamily="49" charset="0"/>
            <a:cs typeface="Courier New" pitchFamily="49" charset="0"/>
          </a:endParaRPr>
        </a:p>
        <a:p>
          <a:endParaRPr lang="en-US" sz="1100"/>
        </a:p>
        <a:p>
          <a:pPr>
            <a:lnSpc>
              <a:spcPts val="1200"/>
            </a:lnSpc>
          </a:pPr>
          <a:endParaRPr lang="en-US" sz="1100"/>
        </a:p>
        <a:p>
          <a:pPr>
            <a:lnSpc>
              <a:spcPts val="1200"/>
            </a:lnSpc>
          </a:pPr>
          <a:endParaRPr lang="en-US" sz="1100"/>
        </a:p>
      </xdr:txBody>
    </xdr:sp>
    <xdr:clientData/>
  </xdr:twoCellAnchor>
  <xdr:twoCellAnchor>
    <xdr:from>
      <xdr:col>19</xdr:col>
      <xdr:colOff>419100</xdr:colOff>
      <xdr:row>140</xdr:row>
      <xdr:rowOff>76200</xdr:rowOff>
    </xdr:from>
    <xdr:to>
      <xdr:col>30</xdr:col>
      <xdr:colOff>238125</xdr:colOff>
      <xdr:row>228</xdr:row>
      <xdr:rowOff>57150</xdr:rowOff>
    </xdr:to>
    <xdr:sp macro="" textlink="">
      <xdr:nvSpPr>
        <xdr:cNvPr id="4" name="TextBox 3"/>
        <xdr:cNvSpPr txBox="1"/>
      </xdr:nvSpPr>
      <xdr:spPr>
        <a:xfrm>
          <a:off x="11296650" y="21936075"/>
          <a:ext cx="6705600" cy="142303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t>F-tests part 2: </a:t>
          </a:r>
          <a:r>
            <a:rPr lang="en-US" sz="1100"/>
            <a:t>Comparison</a:t>
          </a:r>
          <a:r>
            <a:rPr lang="en-US" sz="1100" baseline="0"/>
            <a:t> of R-squared; comparison of the goodness of fit of two nested  OLS models produces an F-test. This procedure only works for OLS regression (other kinds of models which report pseudo R-square rather than true R-square have different kinds of goodness of fit tests).</a:t>
          </a:r>
        </a:p>
        <a:p>
          <a:endParaRPr lang="en-US" sz="1100" baseline="0"/>
        </a:p>
        <a:p>
          <a:r>
            <a:rPr lang="en-US" sz="1100" baseline="0"/>
            <a:t>Note above that Stata automatically reports an F-test comparison between our model and the constant-only model. Much more useful is the F-test goodness of fit comparison between two substantive nested models, which we can use to make inferences about whether the larger model (with more terms in it) has an R-squared that is significantly better than the R-square of the smaller model.</a:t>
          </a:r>
        </a:p>
        <a:p>
          <a:endParaRPr lang="en-US" sz="1100" baseline="0"/>
        </a:p>
        <a:p>
          <a:r>
            <a:rPr lang="en-US" sz="1100" baseline="0"/>
            <a:t>The comparison of R-squares yields an F-statistic, where</a:t>
          </a:r>
        </a:p>
        <a:p>
          <a:endParaRPr lang="en-US" sz="1100" baseline="0"/>
        </a:p>
        <a:p>
          <a:r>
            <a:rPr lang="en-US" sz="1100" baseline="0"/>
            <a:t>       (R</a:t>
          </a:r>
          <a:r>
            <a:rPr lang="en-US" sz="1100" baseline="-25000"/>
            <a:t>b</a:t>
          </a:r>
          <a:r>
            <a:rPr lang="en-US" sz="1100" baseline="30000"/>
            <a:t>2</a:t>
          </a:r>
          <a:r>
            <a:rPr lang="en-US" sz="1100" baseline="0"/>
            <a:t>-</a:t>
          </a:r>
          <a:r>
            <a:rPr lang="en-US" sz="1100" baseline="0">
              <a:solidFill>
                <a:schemeClr val="dk1"/>
              </a:solidFill>
              <a:effectLst/>
              <a:latin typeface="+mn-lt"/>
              <a:ea typeface="+mn-ea"/>
              <a:cs typeface="+mn-cs"/>
            </a:rPr>
            <a:t>R</a:t>
          </a:r>
          <a:r>
            <a:rPr lang="en-US" sz="1100" baseline="-25000">
              <a:solidFill>
                <a:schemeClr val="dk1"/>
              </a:solidFill>
              <a:effectLst/>
              <a:latin typeface="+mn-lt"/>
              <a:ea typeface="+mn-ea"/>
              <a:cs typeface="+mn-cs"/>
            </a:rPr>
            <a:t>a</a:t>
          </a:r>
          <a:r>
            <a:rPr lang="en-US" sz="1100" baseline="30000">
              <a:solidFill>
                <a:schemeClr val="dk1"/>
              </a:solidFill>
              <a:effectLst/>
              <a:latin typeface="+mn-lt"/>
              <a:ea typeface="+mn-ea"/>
              <a:cs typeface="+mn-cs"/>
            </a:rPr>
            <a:t>2</a:t>
          </a:r>
          <a:r>
            <a:rPr lang="en-US" sz="1100" baseline="0">
              <a:solidFill>
                <a:schemeClr val="dk1"/>
              </a:solidFill>
              <a:effectLst/>
              <a:latin typeface="+mn-lt"/>
              <a:ea typeface="+mn-ea"/>
              <a:cs typeface="+mn-cs"/>
            </a:rPr>
            <a:t>)/m</a:t>
          </a:r>
        </a:p>
        <a:p>
          <a:r>
            <a:rPr lang="en-US" sz="1100" baseline="0">
              <a:solidFill>
                <a:schemeClr val="dk1"/>
              </a:solidFill>
              <a:effectLst/>
              <a:latin typeface="+mn-lt"/>
              <a:ea typeface="+mn-ea"/>
              <a:cs typeface="+mn-cs"/>
            </a:rPr>
            <a:t>F=---------------------</a:t>
          </a:r>
        </a:p>
        <a:p>
          <a:r>
            <a:rPr lang="en-US" sz="1100" baseline="0"/>
            <a:t>       (1-</a:t>
          </a:r>
          <a:r>
            <a:rPr lang="en-US" sz="1100" baseline="0">
              <a:solidFill>
                <a:schemeClr val="dk1"/>
              </a:solidFill>
              <a:effectLst/>
              <a:latin typeface="+mn-lt"/>
              <a:ea typeface="+mn-ea"/>
              <a:cs typeface="+mn-cs"/>
            </a:rPr>
            <a:t>R</a:t>
          </a:r>
          <a:r>
            <a:rPr lang="en-US" sz="1100" baseline="-25000">
              <a:solidFill>
                <a:schemeClr val="dk1"/>
              </a:solidFill>
              <a:effectLst/>
              <a:latin typeface="+mn-lt"/>
              <a:ea typeface="+mn-ea"/>
              <a:cs typeface="+mn-cs"/>
            </a:rPr>
            <a:t>b</a:t>
          </a:r>
          <a:r>
            <a:rPr lang="en-US" sz="1100" baseline="30000">
              <a:solidFill>
                <a:schemeClr val="dk1"/>
              </a:solidFill>
              <a:effectLst/>
              <a:latin typeface="+mn-lt"/>
              <a:ea typeface="+mn-ea"/>
              <a:cs typeface="+mn-cs"/>
            </a:rPr>
            <a:t>2</a:t>
          </a:r>
          <a:r>
            <a:rPr lang="en-US" sz="1100" baseline="0">
              <a:solidFill>
                <a:schemeClr val="dk1"/>
              </a:solidFill>
              <a:effectLst/>
              <a:latin typeface="+mn-lt"/>
              <a:ea typeface="+mn-ea"/>
              <a:cs typeface="+mn-cs"/>
            </a:rPr>
            <a:t>)/(n-k-1)</a:t>
          </a:r>
        </a:p>
        <a:p>
          <a:endParaRPr lang="en-US" sz="1100" baseline="0">
            <a:solidFill>
              <a:schemeClr val="dk1"/>
            </a:solidFill>
            <a:effectLst/>
            <a:latin typeface="+mn-lt"/>
            <a:ea typeface="+mn-ea"/>
            <a:cs typeface="+mn-cs"/>
          </a:endParaRPr>
        </a:p>
        <a:p>
          <a:r>
            <a:rPr lang="en-US" sz="1100" baseline="0">
              <a:solidFill>
                <a:schemeClr val="dk1"/>
              </a:solidFill>
              <a:effectLst/>
              <a:latin typeface="+mn-lt"/>
              <a:ea typeface="+mn-ea"/>
              <a:cs typeface="+mn-cs"/>
            </a:rPr>
            <a:t>Where R</a:t>
          </a:r>
          <a:r>
            <a:rPr lang="en-US" sz="1100" baseline="-25000">
              <a:solidFill>
                <a:schemeClr val="dk1"/>
              </a:solidFill>
              <a:effectLst/>
              <a:latin typeface="+mn-lt"/>
              <a:ea typeface="+mn-ea"/>
              <a:cs typeface="+mn-cs"/>
            </a:rPr>
            <a:t>b</a:t>
          </a:r>
          <a:r>
            <a:rPr lang="en-US" sz="1100" baseline="30000">
              <a:solidFill>
                <a:schemeClr val="dk1"/>
              </a:solidFill>
              <a:effectLst/>
              <a:latin typeface="+mn-lt"/>
              <a:ea typeface="+mn-ea"/>
              <a:cs typeface="+mn-cs"/>
            </a:rPr>
            <a:t>2</a:t>
          </a:r>
          <a:r>
            <a:rPr lang="en-US" sz="1100" baseline="0">
              <a:solidFill>
                <a:schemeClr val="dk1"/>
              </a:solidFill>
              <a:effectLst/>
              <a:latin typeface="+mn-lt"/>
              <a:ea typeface="+mn-ea"/>
              <a:cs typeface="+mn-cs"/>
            </a:rPr>
            <a:t> is the R-square of the larger model, and R</a:t>
          </a:r>
          <a:r>
            <a:rPr lang="en-US" sz="1100" baseline="-25000">
              <a:solidFill>
                <a:schemeClr val="dk1"/>
              </a:solidFill>
              <a:effectLst/>
              <a:latin typeface="+mn-lt"/>
              <a:ea typeface="+mn-ea"/>
              <a:cs typeface="+mn-cs"/>
            </a:rPr>
            <a:t>a</a:t>
          </a:r>
          <a:r>
            <a:rPr lang="en-US" sz="1100" baseline="30000">
              <a:solidFill>
                <a:schemeClr val="dk1"/>
              </a:solidFill>
              <a:effectLst/>
              <a:latin typeface="+mn-lt"/>
              <a:ea typeface="+mn-ea"/>
              <a:cs typeface="+mn-cs"/>
            </a:rPr>
            <a:t>2 </a:t>
          </a:r>
          <a:r>
            <a:rPr lang="en-US" sz="1100" baseline="0">
              <a:solidFill>
                <a:schemeClr val="dk1"/>
              </a:solidFill>
              <a:effectLst/>
              <a:latin typeface="+mn-lt"/>
              <a:ea typeface="+mn-ea"/>
              <a:cs typeface="+mn-cs"/>
            </a:rPr>
            <a:t>is the R-square of the smaller model, and m is the number of degrees of difference between the two models, n is the sample size, and k is the number of terms in the larger model. The degrees of freedom of this F-test will be m and n-k-1, so the statistic will be compared to F(m, n-k-1). The nice and useful thing about the F-test comparison for R-squares of nested OLS models is that it is the same F-test as the F-test for the joint distribution of the m new terms in the larger model. Consider models 4 and 7 from above, which are nested and have m=2 and k=5. All you need to do in Stata is to </a:t>
          </a:r>
        </a:p>
        <a:p>
          <a:r>
            <a:rPr lang="en-US" sz="900" b="1" baseline="0">
              <a:solidFill>
                <a:schemeClr val="dk1"/>
              </a:solidFill>
              <a:effectLst/>
              <a:latin typeface="Courier New" pitchFamily="49" charset="0"/>
              <a:ea typeface="+mn-ea"/>
              <a:cs typeface="Courier New" pitchFamily="49" charset="0"/>
            </a:rPr>
            <a:t>test newvar1 newvar2...</a:t>
          </a:r>
        </a:p>
        <a:p>
          <a:r>
            <a:rPr lang="en-US" sz="1100" baseline="0">
              <a:solidFill>
                <a:schemeClr val="dk1"/>
              </a:solidFill>
              <a:effectLst/>
              <a:latin typeface="+mn-lt"/>
              <a:ea typeface="+mn-ea"/>
              <a:cs typeface="+mn-cs"/>
            </a:rPr>
            <a:t>after the larger regression.</a:t>
          </a:r>
        </a:p>
        <a:p>
          <a:endParaRPr lang="en-US" sz="1100" baseline="0">
            <a:solidFill>
              <a:schemeClr val="dk1"/>
            </a:solidFill>
            <a:effectLst/>
            <a:latin typeface="+mn-lt"/>
            <a:ea typeface="+mn-ea"/>
            <a:cs typeface="+mn-cs"/>
          </a:endParaRPr>
        </a:p>
        <a:p>
          <a:r>
            <a:rPr lang="en-US" sz="900" baseline="0">
              <a:latin typeface="Courier New" pitchFamily="49" charset="0"/>
              <a:cs typeface="Courier New" pitchFamily="49" charset="0"/>
            </a:rPr>
            <a:t>*Model 4: </a:t>
          </a:r>
        </a:p>
        <a:p>
          <a:r>
            <a:rPr lang="en-US" sz="900" baseline="0">
              <a:latin typeface="Courier New" pitchFamily="49" charset="0"/>
              <a:cs typeface="Courier New" pitchFamily="49" charset="0"/>
            </a:rPr>
            <a:t>. </a:t>
          </a:r>
          <a:r>
            <a:rPr lang="en-US" sz="900" b="1" baseline="0">
              <a:latin typeface="Courier New" pitchFamily="49" charset="0"/>
              <a:cs typeface="Courier New" pitchFamily="49" charset="0"/>
            </a:rPr>
            <a:t>regress incwage age  age_sq yrsed if age&gt;24 &amp; age&lt;65 [aweight= perwt_rounded]</a:t>
          </a:r>
        </a:p>
        <a:p>
          <a:r>
            <a:rPr lang="en-US" sz="900" baseline="0">
              <a:latin typeface="Courier New" pitchFamily="49" charset="0"/>
              <a:cs typeface="Courier New" pitchFamily="49" charset="0"/>
            </a:rPr>
            <a:t>(sum of wgt is   1.4261e+08)</a:t>
          </a:r>
        </a:p>
        <a:p>
          <a:endParaRPr lang="en-US" sz="900" baseline="0">
            <a:latin typeface="Courier New" pitchFamily="49" charset="0"/>
            <a:cs typeface="Courier New" pitchFamily="49" charset="0"/>
          </a:endParaRPr>
        </a:p>
        <a:p>
          <a:r>
            <a:rPr lang="en-US" sz="900" baseline="0">
              <a:latin typeface="Courier New" pitchFamily="49" charset="0"/>
              <a:cs typeface="Courier New" pitchFamily="49" charset="0"/>
            </a:rPr>
            <a:t>      Source |       SS       df       MS              Number of obs =   69305</a:t>
          </a:r>
        </a:p>
        <a:p>
          <a:r>
            <a:rPr lang="en-US" sz="900" baseline="0">
              <a:latin typeface="Courier New" pitchFamily="49" charset="0"/>
              <a:cs typeface="Courier New" pitchFamily="49" charset="0"/>
            </a:rPr>
            <a:t>-------------+------------------------------           F(  3, 69301) = 3083.86</a:t>
          </a:r>
        </a:p>
        <a:p>
          <a:r>
            <a:rPr lang="en-US" sz="900" baseline="0">
              <a:latin typeface="Courier New" pitchFamily="49" charset="0"/>
              <a:cs typeface="Courier New" pitchFamily="49" charset="0"/>
            </a:rPr>
            <a:t>       Model |  8.5881e+12     3  2.8627e+12           Prob &gt; F      =  0.0000</a:t>
          </a:r>
        </a:p>
        <a:p>
          <a:r>
            <a:rPr lang="en-US" sz="900" baseline="0">
              <a:latin typeface="Courier New" pitchFamily="49" charset="0"/>
              <a:cs typeface="Courier New" pitchFamily="49" charset="0"/>
            </a:rPr>
            <a:t>    Residual |  6.4331e+13 69301   928282733           R-squared     =  0.1178</a:t>
          </a:r>
        </a:p>
        <a:p>
          <a:r>
            <a:rPr lang="en-US" sz="900" baseline="0">
              <a:latin typeface="Courier New" pitchFamily="49" charset="0"/>
              <a:cs typeface="Courier New" pitchFamily="49" charset="0"/>
            </a:rPr>
            <a:t>-------------+------------------------------           Adj R-squared =  0.1177</a:t>
          </a:r>
        </a:p>
        <a:p>
          <a:r>
            <a:rPr lang="en-US" sz="900" baseline="0">
              <a:latin typeface="Courier New" pitchFamily="49" charset="0"/>
              <a:cs typeface="Courier New" pitchFamily="49" charset="0"/>
            </a:rPr>
            <a:t>       Total |  7.2919e+13 69304  1.0522e+09           Root MSE      =   30468</a:t>
          </a:r>
        </a:p>
        <a:p>
          <a:endParaRPr lang="en-US" sz="900" baseline="0">
            <a:latin typeface="Courier New" pitchFamily="49" charset="0"/>
            <a:cs typeface="Courier New" pitchFamily="49" charset="0"/>
          </a:endParaRPr>
        </a:p>
        <a:p>
          <a:r>
            <a:rPr lang="en-US" sz="900" baseline="0">
              <a:latin typeface="Courier New" pitchFamily="49" charset="0"/>
              <a:cs typeface="Courier New" pitchFamily="49" charset="0"/>
            </a:rPr>
            <a:t>------------------------------------------------------------------------------</a:t>
          </a:r>
        </a:p>
        <a:p>
          <a:r>
            <a:rPr lang="en-US" sz="900" baseline="0">
              <a:latin typeface="Courier New" pitchFamily="49" charset="0"/>
              <a:cs typeface="Courier New" pitchFamily="49" charset="0"/>
            </a:rPr>
            <a:t>     incwage |      Coef.   Std. Err.      t    P&gt;|t|     [95% Conf. Interval]</a:t>
          </a:r>
        </a:p>
        <a:p>
          <a:r>
            <a:rPr lang="en-US" sz="900" baseline="0">
              <a:latin typeface="Courier New" pitchFamily="49" charset="0"/>
              <a:cs typeface="Courier New" pitchFamily="49" charset="0"/>
            </a:rPr>
            <a:t>-------------+----------------------------------------------------------------</a:t>
          </a:r>
        </a:p>
        <a:p>
          <a:r>
            <a:rPr lang="en-US" sz="900" baseline="0">
              <a:latin typeface="Courier New" pitchFamily="49" charset="0"/>
              <a:cs typeface="Courier New" pitchFamily="49" charset="0"/>
            </a:rPr>
            <a:t>         age |   2891.918   90.64298    31.90   0.000     2714.258    3069.578</a:t>
          </a:r>
        </a:p>
        <a:p>
          <a:r>
            <a:rPr lang="en-US" sz="900" baseline="0">
              <a:latin typeface="Courier New" pitchFamily="49" charset="0"/>
              <a:cs typeface="Courier New" pitchFamily="49" charset="0"/>
            </a:rPr>
            <a:t>      age_sq |  -32.46307   1.031339   -31.48   0.000     -34.4845   -30.44165</a:t>
          </a:r>
        </a:p>
        <a:p>
          <a:r>
            <a:rPr lang="en-US" sz="900" baseline="0">
              <a:latin typeface="Courier New" pitchFamily="49" charset="0"/>
              <a:cs typeface="Courier New" pitchFamily="49" charset="0"/>
            </a:rPr>
            <a:t>       yrsed |   3561.537   39.97782    89.09   0.000     3483.181    3639.894</a:t>
          </a:r>
        </a:p>
        <a:p>
          <a:r>
            <a:rPr lang="en-US" sz="900" baseline="0">
              <a:latin typeface="Courier New" pitchFamily="49" charset="0"/>
              <a:cs typeface="Courier New" pitchFamily="49" charset="0"/>
            </a:rPr>
            <a:t>       _cons |  -81235.26   1964.252   -41.36   0.000    -85085.19   -77385.33</a:t>
          </a:r>
        </a:p>
        <a:p>
          <a:r>
            <a:rPr lang="en-US" sz="900" baseline="0">
              <a:latin typeface="Courier New" pitchFamily="49" charset="0"/>
              <a:cs typeface="Courier New" pitchFamily="49" charset="0"/>
            </a:rPr>
            <a:t>------------------------------------------------------------------------------</a:t>
          </a:r>
        </a:p>
        <a:p>
          <a:endParaRPr lang="en-US" sz="900" baseline="0">
            <a:latin typeface="Courier New" pitchFamily="49" charset="0"/>
            <a:cs typeface="Courier New" pitchFamily="49" charset="0"/>
          </a:endParaRPr>
        </a:p>
        <a:p>
          <a:r>
            <a:rPr lang="en-US" sz="900" baseline="0">
              <a:latin typeface="Courier New" pitchFamily="49" charset="0"/>
              <a:cs typeface="Courier New" pitchFamily="49" charset="0"/>
            </a:rPr>
            <a:t>. </a:t>
          </a:r>
          <a:r>
            <a:rPr lang="en-US" sz="900" b="1" baseline="0">
              <a:latin typeface="Courier New" pitchFamily="49" charset="0"/>
              <a:cs typeface="Courier New" pitchFamily="49" charset="0"/>
            </a:rPr>
            <a:t>scalar Ra=e(r2)</a:t>
          </a:r>
        </a:p>
        <a:p>
          <a:endParaRPr lang="en-US" sz="900" b="1" baseline="0">
            <a:latin typeface="Courier New" pitchFamily="49" charset="0"/>
            <a:cs typeface="Courier New" pitchFamily="49" charset="0"/>
          </a:endParaRPr>
        </a:p>
        <a:p>
          <a:r>
            <a:rPr lang="en-US" sz="900" b="0" baseline="0">
              <a:latin typeface="Courier New" pitchFamily="49" charset="0"/>
              <a:cs typeface="Courier New" pitchFamily="49" charset="0"/>
            </a:rPr>
            <a:t>*This pulls the exact R-squared value into a scalar so we don't have to rely on just the 4 significant digits of 0.1178 in the printed output.</a:t>
          </a:r>
        </a:p>
        <a:p>
          <a:endParaRPr lang="en-US" sz="900" baseline="0">
            <a:latin typeface="Courier New" pitchFamily="49" charset="0"/>
            <a:cs typeface="Courier New" pitchFamily="49" charset="0"/>
          </a:endParaRPr>
        </a:p>
        <a:p>
          <a:r>
            <a:rPr lang="en-US" sz="900" baseline="0">
              <a:latin typeface="Courier New" pitchFamily="49" charset="0"/>
              <a:cs typeface="Courier New" pitchFamily="49" charset="0"/>
            </a:rPr>
            <a:t>. </a:t>
          </a:r>
          <a:r>
            <a:rPr lang="en-US" sz="900" b="1" baseline="0">
              <a:latin typeface="Courier New" pitchFamily="49" charset="0"/>
              <a:cs typeface="Courier New" pitchFamily="49" charset="0"/>
            </a:rPr>
            <a:t>scalar list Ra</a:t>
          </a:r>
        </a:p>
        <a:p>
          <a:r>
            <a:rPr lang="en-US" sz="900" baseline="0">
              <a:latin typeface="Courier New" pitchFamily="49" charset="0"/>
              <a:cs typeface="Courier New" pitchFamily="49" charset="0"/>
            </a:rPr>
            <a:t>        Ra =  .11777572</a:t>
          </a:r>
        </a:p>
        <a:p>
          <a:endParaRPr lang="en-US" sz="900" baseline="0">
            <a:latin typeface="Courier New" pitchFamily="49" charset="0"/>
            <a:cs typeface="Courier New" pitchFamily="49" charset="0"/>
          </a:endParaRPr>
        </a:p>
        <a:p>
          <a:r>
            <a:rPr lang="en-US" sz="900" baseline="0">
              <a:latin typeface="Courier New" pitchFamily="49" charset="0"/>
              <a:cs typeface="Courier New" pitchFamily="49" charset="0"/>
            </a:rPr>
            <a:t>*Model 7:</a:t>
          </a:r>
        </a:p>
        <a:p>
          <a:r>
            <a:rPr lang="en-US" sz="900" baseline="0">
              <a:latin typeface="Courier New" pitchFamily="49" charset="0"/>
              <a:cs typeface="Courier New" pitchFamily="49" charset="0"/>
            </a:rPr>
            <a:t>. </a:t>
          </a:r>
          <a:r>
            <a:rPr lang="en-US" sz="900" b="1" baseline="0">
              <a:latin typeface="Courier New" pitchFamily="49" charset="0"/>
              <a:cs typeface="Courier New" pitchFamily="49" charset="0"/>
            </a:rPr>
            <a:t>regress incwage age  age_sq yrsed male married if age&gt;24 &amp; age&lt;65 [aweight= perwt_rounded]</a:t>
          </a:r>
        </a:p>
        <a:p>
          <a:r>
            <a:rPr lang="en-US" sz="900" baseline="0">
              <a:latin typeface="Courier New" pitchFamily="49" charset="0"/>
              <a:cs typeface="Courier New" pitchFamily="49" charset="0"/>
            </a:rPr>
            <a:t>(sum of wgt is   1.4261e+08)</a:t>
          </a:r>
        </a:p>
        <a:p>
          <a:endParaRPr lang="en-US" sz="900" baseline="0">
            <a:latin typeface="Courier New" pitchFamily="49" charset="0"/>
            <a:cs typeface="Courier New" pitchFamily="49" charset="0"/>
          </a:endParaRPr>
        </a:p>
        <a:p>
          <a:r>
            <a:rPr lang="en-US" sz="900" baseline="0">
              <a:latin typeface="Courier New" pitchFamily="49" charset="0"/>
              <a:cs typeface="Courier New" pitchFamily="49" charset="0"/>
            </a:rPr>
            <a:t>      Source |       SS       df       MS              Number of obs =   69305</a:t>
          </a:r>
        </a:p>
        <a:p>
          <a:r>
            <a:rPr lang="en-US" sz="900" baseline="0">
              <a:latin typeface="Courier New" pitchFamily="49" charset="0"/>
              <a:cs typeface="Courier New" pitchFamily="49" charset="0"/>
            </a:rPr>
            <a:t>-------------+------------------------------           F(  5, 69299) = 3183.11</a:t>
          </a:r>
        </a:p>
        <a:p>
          <a:r>
            <a:rPr lang="en-US" sz="900" baseline="0">
              <a:latin typeface="Courier New" pitchFamily="49" charset="0"/>
              <a:cs typeface="Courier New" pitchFamily="49" charset="0"/>
            </a:rPr>
            <a:t>       Model |  1.3619e+13     5  2.7238e+12           Prob &gt; F      =  0.0000</a:t>
          </a:r>
        </a:p>
        <a:p>
          <a:r>
            <a:rPr lang="en-US" sz="900" baseline="0">
              <a:latin typeface="Courier New" pitchFamily="49" charset="0"/>
              <a:cs typeface="Courier New" pitchFamily="49" charset="0"/>
            </a:rPr>
            <a:t>    Residual |  5.9300e+13 69299   855710686           R-squared     =  0.1868</a:t>
          </a:r>
        </a:p>
        <a:p>
          <a:r>
            <a:rPr lang="en-US" sz="900" baseline="0">
              <a:latin typeface="Courier New" pitchFamily="49" charset="0"/>
              <a:cs typeface="Courier New" pitchFamily="49" charset="0"/>
            </a:rPr>
            <a:t>-------------+------------------------------           Adj R-squared =  0.1867</a:t>
          </a:r>
        </a:p>
        <a:p>
          <a:r>
            <a:rPr lang="en-US" sz="900" baseline="0">
              <a:latin typeface="Courier New" pitchFamily="49" charset="0"/>
              <a:cs typeface="Courier New" pitchFamily="49" charset="0"/>
            </a:rPr>
            <a:t>       Total |  7.2919e+13 69304  1.0522e+09           Root MSE      =   29253</a:t>
          </a:r>
        </a:p>
        <a:p>
          <a:endParaRPr lang="en-US" sz="900" baseline="0">
            <a:latin typeface="Courier New" pitchFamily="49" charset="0"/>
            <a:cs typeface="Courier New" pitchFamily="49" charset="0"/>
          </a:endParaRPr>
        </a:p>
        <a:p>
          <a:r>
            <a:rPr lang="en-US" sz="900" baseline="0">
              <a:latin typeface="Courier New" pitchFamily="49" charset="0"/>
              <a:cs typeface="Courier New" pitchFamily="49" charset="0"/>
            </a:rPr>
            <a:t>------------------------------------------------------------------------------</a:t>
          </a:r>
        </a:p>
        <a:p>
          <a:r>
            <a:rPr lang="en-US" sz="900" baseline="0">
              <a:latin typeface="Courier New" pitchFamily="49" charset="0"/>
              <a:cs typeface="Courier New" pitchFamily="49" charset="0"/>
            </a:rPr>
            <a:t>     incwage |      Coef.   Std. Err.      t    P&gt;|t|     [95% Conf. Interval]</a:t>
          </a:r>
        </a:p>
        <a:p>
          <a:r>
            <a:rPr lang="en-US" sz="900" baseline="0">
              <a:latin typeface="Courier New" pitchFamily="49" charset="0"/>
              <a:cs typeface="Courier New" pitchFamily="49" charset="0"/>
            </a:rPr>
            <a:t>-------------+----------------------------------------------------------------</a:t>
          </a:r>
        </a:p>
        <a:p>
          <a:r>
            <a:rPr lang="en-US" sz="900" baseline="0">
              <a:latin typeface="Courier New" pitchFamily="49" charset="0"/>
              <a:cs typeface="Courier New" pitchFamily="49" charset="0"/>
            </a:rPr>
            <a:t>         age |   2726.482   87.46737    31.17   0.000     2555.046    2897.918</a:t>
          </a:r>
        </a:p>
        <a:p>
          <a:r>
            <a:rPr lang="en-US" sz="900" baseline="0">
              <a:latin typeface="Courier New" pitchFamily="49" charset="0"/>
              <a:cs typeface="Courier New" pitchFamily="49" charset="0"/>
            </a:rPr>
            <a:t>      age_sq |   -30.7378   .9937163   -30.93   0.000    -32.68549   -28.79012</a:t>
          </a:r>
        </a:p>
        <a:p>
          <a:r>
            <a:rPr lang="en-US" sz="900" baseline="0">
              <a:latin typeface="Courier New" pitchFamily="49" charset="0"/>
              <a:cs typeface="Courier New" pitchFamily="49" charset="0"/>
            </a:rPr>
            <a:t>       yrsed |   3512.403   38.44416    91.36   0.000     3437.053    3587.754</a:t>
          </a:r>
        </a:p>
        <a:p>
          <a:r>
            <a:rPr lang="en-US" sz="900" baseline="0">
              <a:latin typeface="Courier New" pitchFamily="49" charset="0"/>
              <a:cs typeface="Courier New" pitchFamily="49" charset="0"/>
            </a:rPr>
            <a:t>        male |   16663.97   222.3302    74.95   0.000     16228.21    17099.74</a:t>
          </a:r>
        </a:p>
        <a:p>
          <a:pPr>
            <a:lnSpc>
              <a:spcPts val="800"/>
            </a:lnSpc>
          </a:pPr>
          <a:r>
            <a:rPr lang="en-US" sz="900" baseline="0">
              <a:latin typeface="Courier New" pitchFamily="49" charset="0"/>
              <a:cs typeface="Courier New" pitchFamily="49" charset="0"/>
            </a:rPr>
            <a:t>     married |   3590.162   237.3585    15.13   0.000      3124.94    4055.384</a:t>
          </a:r>
        </a:p>
        <a:p>
          <a:r>
            <a:rPr lang="en-US" sz="900" baseline="0">
              <a:latin typeface="Courier New" pitchFamily="49" charset="0"/>
              <a:cs typeface="Courier New" pitchFamily="49" charset="0"/>
            </a:rPr>
            <a:t>       _cons |  -87351.12   1890.508   -46.21   0.000    -91056.51   -83645.73</a:t>
          </a:r>
        </a:p>
        <a:p>
          <a:pPr>
            <a:lnSpc>
              <a:spcPts val="800"/>
            </a:lnSpc>
          </a:pPr>
          <a:r>
            <a:rPr lang="en-US" sz="900" baseline="0">
              <a:latin typeface="Courier New" pitchFamily="49" charset="0"/>
              <a:cs typeface="Courier New" pitchFamily="49" charset="0"/>
            </a:rPr>
            <a:t>------------------------------------------------------------------------------</a:t>
          </a:r>
        </a:p>
        <a:p>
          <a:endParaRPr lang="en-US" sz="900" baseline="0">
            <a:latin typeface="Courier New" pitchFamily="49" charset="0"/>
            <a:cs typeface="Courier New" pitchFamily="49" charset="0"/>
          </a:endParaRPr>
        </a:p>
        <a:p>
          <a:pPr>
            <a:lnSpc>
              <a:spcPts val="800"/>
            </a:lnSpc>
          </a:pPr>
          <a:r>
            <a:rPr lang="en-US" sz="900" baseline="0">
              <a:latin typeface="Courier New" pitchFamily="49" charset="0"/>
              <a:cs typeface="Courier New" pitchFamily="49" charset="0"/>
            </a:rPr>
            <a:t>. </a:t>
          </a:r>
          <a:r>
            <a:rPr lang="en-US" sz="900" b="1" baseline="0">
              <a:latin typeface="Courier New" pitchFamily="49" charset="0"/>
              <a:cs typeface="Courier New" pitchFamily="49" charset="0"/>
            </a:rPr>
            <a:t>scalar Rb=e(r2)</a:t>
          </a:r>
        </a:p>
        <a:p>
          <a:pPr>
            <a:lnSpc>
              <a:spcPts val="900"/>
            </a:lnSpc>
          </a:pPr>
          <a:endParaRPr lang="en-US" sz="900" baseline="0">
            <a:latin typeface="Courier New" pitchFamily="49" charset="0"/>
            <a:cs typeface="Courier New" pitchFamily="49" charset="0"/>
          </a:endParaRPr>
        </a:p>
        <a:p>
          <a:pPr>
            <a:lnSpc>
              <a:spcPts val="800"/>
            </a:lnSpc>
          </a:pPr>
          <a:r>
            <a:rPr lang="en-US" sz="900" baseline="0">
              <a:latin typeface="Courier New" pitchFamily="49" charset="0"/>
              <a:cs typeface="Courier New" pitchFamily="49" charset="0"/>
            </a:rPr>
            <a:t>. *OK, that is models 4 and 7 from my excel page.</a:t>
          </a:r>
        </a:p>
        <a:p>
          <a:pPr>
            <a:lnSpc>
              <a:spcPts val="800"/>
            </a:lnSpc>
          </a:pPr>
          <a:endParaRPr lang="en-US" sz="900" baseline="0">
            <a:latin typeface="Courier New" pitchFamily="49" charset="0"/>
            <a:cs typeface="Courier New" pitchFamily="49" charset="0"/>
          </a:endParaRPr>
        </a:p>
        <a:p>
          <a:r>
            <a:rPr lang="en-US" sz="900" baseline="0">
              <a:latin typeface="Courier New" pitchFamily="49" charset="0"/>
              <a:cs typeface="Courier New" pitchFamily="49" charset="0"/>
            </a:rPr>
            <a:t>. </a:t>
          </a:r>
          <a:r>
            <a:rPr lang="en-US" sz="900" b="1" baseline="0">
              <a:latin typeface="Courier New" pitchFamily="49" charset="0"/>
              <a:cs typeface="Courier New" pitchFamily="49" charset="0"/>
            </a:rPr>
            <a:t>test male married</a:t>
          </a:r>
        </a:p>
        <a:p>
          <a:pPr>
            <a:lnSpc>
              <a:spcPts val="800"/>
            </a:lnSpc>
          </a:pPr>
          <a:endParaRPr lang="en-US" sz="900" baseline="0">
            <a:latin typeface="Courier New" pitchFamily="49" charset="0"/>
            <a:cs typeface="Courier New" pitchFamily="49" charset="0"/>
          </a:endParaRPr>
        </a:p>
        <a:p>
          <a:r>
            <a:rPr lang="en-US" sz="900" baseline="0">
              <a:latin typeface="Courier New" pitchFamily="49" charset="0"/>
              <a:cs typeface="Courier New" pitchFamily="49" charset="0"/>
            </a:rPr>
            <a:t> ( 1)  male = 0</a:t>
          </a:r>
        </a:p>
        <a:p>
          <a:pPr>
            <a:lnSpc>
              <a:spcPts val="800"/>
            </a:lnSpc>
          </a:pPr>
          <a:r>
            <a:rPr lang="en-US" sz="900" baseline="0">
              <a:latin typeface="Courier New" pitchFamily="49" charset="0"/>
              <a:cs typeface="Courier New" pitchFamily="49" charset="0"/>
            </a:rPr>
            <a:t> ( 2)  married = 0</a:t>
          </a:r>
        </a:p>
        <a:p>
          <a:pPr>
            <a:lnSpc>
              <a:spcPts val="800"/>
            </a:lnSpc>
          </a:pPr>
          <a:endParaRPr lang="en-US" sz="900" baseline="0">
            <a:latin typeface="Courier New" pitchFamily="49" charset="0"/>
            <a:cs typeface="Courier New" pitchFamily="49" charset="0"/>
          </a:endParaRPr>
        </a:p>
        <a:p>
          <a:r>
            <a:rPr lang="en-US" sz="900" baseline="0">
              <a:latin typeface="Courier New" pitchFamily="49" charset="0"/>
              <a:cs typeface="Courier New" pitchFamily="49" charset="0"/>
            </a:rPr>
            <a:t>       F(  2, 69299) = 2939.68</a:t>
          </a:r>
        </a:p>
        <a:p>
          <a:pPr>
            <a:lnSpc>
              <a:spcPts val="800"/>
            </a:lnSpc>
          </a:pPr>
          <a:r>
            <a:rPr lang="en-US" sz="900" baseline="0">
              <a:latin typeface="Courier New" pitchFamily="49" charset="0"/>
              <a:cs typeface="Courier New" pitchFamily="49" charset="0"/>
            </a:rPr>
            <a:t>            Prob &gt; F =    0.0000</a:t>
          </a:r>
        </a:p>
        <a:p>
          <a:endParaRPr lang="en-US" sz="900" baseline="0">
            <a:latin typeface="Courier New" pitchFamily="49" charset="0"/>
            <a:cs typeface="Courier New" pitchFamily="49" charset="0"/>
          </a:endParaRPr>
        </a:p>
        <a:p>
          <a:pPr>
            <a:lnSpc>
              <a:spcPts val="800"/>
            </a:lnSpc>
          </a:pPr>
          <a:r>
            <a:rPr lang="en-US" sz="900" baseline="0">
              <a:latin typeface="Courier New" pitchFamily="49" charset="0"/>
              <a:cs typeface="Courier New" pitchFamily="49" charset="0"/>
            </a:rPr>
            <a:t>* And now do it again by hand:</a:t>
          </a:r>
        </a:p>
        <a:p>
          <a:r>
            <a:rPr lang="en-US" sz="900" baseline="0">
              <a:latin typeface="Courier New" pitchFamily="49" charset="0"/>
              <a:cs typeface="Courier New" pitchFamily="49" charset="0"/>
            </a:rPr>
            <a:t>. </a:t>
          </a:r>
          <a:r>
            <a:rPr lang="en-US" sz="900" b="1" baseline="0">
              <a:latin typeface="Courier New" pitchFamily="49" charset="0"/>
              <a:cs typeface="Courier New" pitchFamily="49" charset="0"/>
            </a:rPr>
            <a:t>display (Rb-Ra)/2/((1-Rb)/(69305-6))</a:t>
          </a:r>
        </a:p>
        <a:p>
          <a:pPr>
            <a:lnSpc>
              <a:spcPts val="800"/>
            </a:lnSpc>
          </a:pPr>
          <a:r>
            <a:rPr lang="en-US" sz="900" baseline="0">
              <a:latin typeface="Courier New" pitchFamily="49" charset="0"/>
              <a:cs typeface="Courier New" pitchFamily="49" charset="0"/>
            </a:rPr>
            <a:t>2939.6775</a:t>
          </a:r>
        </a:p>
        <a:p>
          <a:pPr>
            <a:lnSpc>
              <a:spcPts val="800"/>
            </a:lnSpc>
          </a:pPr>
          <a:r>
            <a:rPr lang="en-US" sz="900" baseline="0">
              <a:latin typeface="Courier New" pitchFamily="49" charset="0"/>
              <a:cs typeface="Courier New" pitchFamily="49" charset="0"/>
            </a:rPr>
            <a:t>This test very definitively rejects the null hypothesis that Model 7 and Model 4 fit equally well, so we are sure that the larger model, model 7 fits better; gender and marital status are important predictors of wage income.</a:t>
          </a:r>
        </a:p>
        <a:p>
          <a:pPr>
            <a:lnSpc>
              <a:spcPts val="800"/>
            </a:lnSpc>
          </a:pPr>
          <a:endParaRPr lang="en-US" sz="1000" baseline="0">
            <a:latin typeface="Courier New" pitchFamily="49" charset="0"/>
            <a:cs typeface="Courier New" pitchFamily="49" charset="0"/>
          </a:endParaRPr>
        </a:p>
        <a:p>
          <a:pPr>
            <a:lnSpc>
              <a:spcPts val="800"/>
            </a:lnSpc>
          </a:pPr>
          <a:r>
            <a:rPr lang="en-US" sz="1000" baseline="0">
              <a:latin typeface="Courier New" pitchFamily="49" charset="0"/>
              <a:cs typeface="Courier New" pitchFamily="49" charset="0"/>
            </a:rPr>
            <a:t>The F distribution </a:t>
          </a:r>
          <a:r>
            <a:rPr lang="en-US" sz="1000" baseline="0">
              <a:solidFill>
                <a:schemeClr val="dk1"/>
              </a:solidFill>
              <a:effectLst/>
              <a:latin typeface="Courier New" panose="02070309020205020404" pitchFamily="49" charset="0"/>
              <a:ea typeface="+mn-ea"/>
              <a:cs typeface="Courier New" panose="02070309020205020404" pitchFamily="49" charset="0"/>
            </a:rPr>
            <a:t>is a one-tailed distribution; </a:t>
          </a:r>
          <a:r>
            <a:rPr lang="en-US" sz="1000" baseline="0">
              <a:latin typeface="Courier New" pitchFamily="49" charset="0"/>
              <a:cs typeface="Courier New" pitchFamily="49" charset="0"/>
            </a:rPr>
            <a:t>with degrees of freedom (2,many) the expected value is in the neighborhood of 1, and 95% tail probability in the neighborhood of 3. In fact if we ask Stata what the F value would have to be with df(2, 69,299) and tail probability of 5%, we would get</a:t>
          </a:r>
        </a:p>
        <a:p>
          <a:pPr>
            <a:lnSpc>
              <a:spcPts val="900"/>
            </a:lnSpc>
          </a:pPr>
          <a:endParaRPr lang="en-US" sz="1000" baseline="0">
            <a:latin typeface="Courier New" pitchFamily="49" charset="0"/>
            <a:cs typeface="Courier New" pitchFamily="49" charset="0"/>
          </a:endParaRPr>
        </a:p>
        <a:p>
          <a:pPr>
            <a:lnSpc>
              <a:spcPts val="900"/>
            </a:lnSpc>
          </a:pPr>
          <a:r>
            <a:rPr lang="en-US" sz="1000" b="1" baseline="0">
              <a:latin typeface="Courier New" pitchFamily="49" charset="0"/>
              <a:cs typeface="Courier New" pitchFamily="49" charset="0"/>
            </a:rPr>
            <a:t>display invFtail(2,69299,0.05)</a:t>
          </a:r>
        </a:p>
        <a:p>
          <a:pPr>
            <a:lnSpc>
              <a:spcPts val="900"/>
            </a:lnSpc>
          </a:pPr>
          <a:r>
            <a:rPr lang="en-US" sz="1000" baseline="0">
              <a:latin typeface="Courier New" pitchFamily="49" charset="0"/>
              <a:cs typeface="Courier New" pitchFamily="49" charset="0"/>
            </a:rPr>
            <a:t>2.9958618</a:t>
          </a:r>
        </a:p>
        <a:p>
          <a:pPr>
            <a:lnSpc>
              <a:spcPts val="800"/>
            </a:lnSpc>
          </a:pPr>
          <a:endParaRPr lang="en-US" sz="1000" baseline="0">
            <a:latin typeface="Courier New" pitchFamily="49" charset="0"/>
            <a:cs typeface="Courier New" pitchFamily="49" charset="0"/>
          </a:endParaRPr>
        </a:p>
        <a:p>
          <a:pPr>
            <a:lnSpc>
              <a:spcPts val="900"/>
            </a:lnSpc>
          </a:pPr>
          <a:r>
            <a:rPr lang="en-US" sz="1000" baseline="0">
              <a:latin typeface="Courier New" pitchFamily="49" charset="0"/>
              <a:cs typeface="Courier New" pitchFamily="49" charset="0"/>
            </a:rPr>
            <a:t>So for an F statistic value as large as 2939, the P value is too small for Stata to express:</a:t>
          </a:r>
        </a:p>
        <a:p>
          <a:pPr>
            <a:lnSpc>
              <a:spcPts val="800"/>
            </a:lnSpc>
          </a:pPr>
          <a:r>
            <a:rPr lang="en-US" sz="1000" baseline="0">
              <a:latin typeface="Courier New" pitchFamily="49" charset="0"/>
              <a:cs typeface="Courier New" pitchFamily="49" charset="0"/>
            </a:rPr>
            <a:t>. </a:t>
          </a:r>
          <a:r>
            <a:rPr lang="en-US" sz="1000" b="1" baseline="0">
              <a:latin typeface="Courier New" pitchFamily="49" charset="0"/>
              <a:cs typeface="Courier New" pitchFamily="49" charset="0"/>
            </a:rPr>
            <a:t>display Ftail(2,69299,2939.68)</a:t>
          </a:r>
        </a:p>
        <a:p>
          <a:pPr>
            <a:lnSpc>
              <a:spcPts val="800"/>
            </a:lnSpc>
          </a:pPr>
          <a:r>
            <a:rPr lang="en-US" sz="1000" baseline="0">
              <a:latin typeface="Courier New" pitchFamily="49" charset="0"/>
              <a:cs typeface="Courier New" pitchFamily="49" charset="0"/>
            </a:rPr>
            <a:t>0</a:t>
          </a:r>
        </a:p>
        <a:p>
          <a:pPr>
            <a:lnSpc>
              <a:spcPts val="900"/>
            </a:lnSpc>
          </a:pPr>
          <a:endParaRPr lang="en-US" sz="900" baseline="0">
            <a:latin typeface="Courier New" pitchFamily="49" charset="0"/>
            <a:cs typeface="Courier New" pitchFamily="49" charset="0"/>
          </a:endParaRPr>
        </a:p>
        <a:p>
          <a:pPr>
            <a:lnSpc>
              <a:spcPts val="800"/>
            </a:lnSpc>
          </a:pPr>
          <a:endParaRPr lang="en-US" sz="900" baseline="0">
            <a:latin typeface="Courier New" pitchFamily="49" charset="0"/>
            <a:cs typeface="Courier New" pitchFamily="49" charset="0"/>
          </a:endParaRPr>
        </a:p>
        <a:p>
          <a:endParaRPr lang="en-US" sz="1100" baseline="0"/>
        </a:p>
        <a:p>
          <a:pPr>
            <a:lnSpc>
              <a:spcPts val="1000"/>
            </a:lnSpc>
          </a:pPr>
          <a:endParaRPr lang="en-US" sz="1100" baseline="0"/>
        </a:p>
      </xdr:txBody>
    </xdr:sp>
    <xdr:clientData/>
  </xdr:twoCellAnchor>
  <xdr:twoCellAnchor editAs="oneCell">
    <xdr:from>
      <xdr:col>5</xdr:col>
      <xdr:colOff>0</xdr:colOff>
      <xdr:row>170</xdr:row>
      <xdr:rowOff>0</xdr:rowOff>
    </xdr:from>
    <xdr:to>
      <xdr:col>15</xdr:col>
      <xdr:colOff>466725</xdr:colOff>
      <xdr:row>202</xdr:row>
      <xdr:rowOff>133350</xdr:rowOff>
    </xdr:to>
    <xdr:pic>
      <xdr:nvPicPr>
        <xdr:cNvPr id="5728338" name="Picture 13"/>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048000" y="26717625"/>
          <a:ext cx="5857875" cy="5314950"/>
        </a:xfrm>
        <a:prstGeom prst="rect">
          <a:avLst/>
        </a:prstGeom>
        <a:solidFill>
          <a:srgbClr val="FFFFFF"/>
        </a:solidFill>
        <a:ln w="9525">
          <a:solidFill>
            <a:srgbClr val="000000"/>
          </a:solidFill>
          <a:miter lim="800000"/>
          <a:headEnd/>
          <a:tailEnd/>
        </a:ln>
      </xdr:spPr>
    </xdr:pic>
    <xdr:clientData/>
  </xdr:twoCellAnchor>
  <xdr:twoCellAnchor>
    <xdr:from>
      <xdr:col>40</xdr:col>
      <xdr:colOff>600075</xdr:colOff>
      <xdr:row>69</xdr:row>
      <xdr:rowOff>0</xdr:rowOff>
    </xdr:from>
    <xdr:to>
      <xdr:col>47</xdr:col>
      <xdr:colOff>9525</xdr:colOff>
      <xdr:row>75</xdr:row>
      <xdr:rowOff>0</xdr:rowOff>
    </xdr:to>
    <xdr:sp macro="" textlink="">
      <xdr:nvSpPr>
        <xdr:cNvPr id="5" name="TextBox 4"/>
        <xdr:cNvSpPr txBox="1"/>
      </xdr:nvSpPr>
      <xdr:spPr>
        <a:xfrm>
          <a:off x="24574500" y="10363200"/>
          <a:ext cx="3676650" cy="9715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000"/>
            </a:lnSpc>
          </a:pPr>
          <a:r>
            <a:rPr lang="en-US" sz="1000">
              <a:latin typeface="Arial" panose="020B0604020202020204" pitchFamily="34" charset="0"/>
              <a:cs typeface="Arial" panose="020B0604020202020204" pitchFamily="34" charset="0"/>
            </a:rPr>
            <a:t>If we</a:t>
          </a:r>
          <a:r>
            <a:rPr lang="en-US" sz="1000" baseline="0">
              <a:latin typeface="Arial" panose="020B0604020202020204" pitchFamily="34" charset="0"/>
              <a:cs typeface="Arial" panose="020B0604020202020204" pitchFamily="34" charset="0"/>
            </a:rPr>
            <a:t> look at the above 3 dummy variables above, they represent a full description of the 4 cell gender-marriage interaction, because with any k categories, you get k-1 dummy variables, with one comparison category (in this case unmarried women) and the constant term in the model fits the comparison category.</a:t>
          </a:r>
          <a:endParaRPr lang="en-US" sz="1000">
            <a:latin typeface="Arial" panose="020B0604020202020204" pitchFamily="34" charset="0"/>
            <a:cs typeface="Arial" panose="020B0604020202020204" pitchFamily="34" charset="0"/>
          </a:endParaRPr>
        </a:p>
      </xdr:txBody>
    </xdr:sp>
    <xdr:clientData/>
  </xdr:twoCellAnchor>
  <xdr:twoCellAnchor>
    <xdr:from>
      <xdr:col>41</xdr:col>
      <xdr:colOff>66675</xdr:colOff>
      <xdr:row>96</xdr:row>
      <xdr:rowOff>47624</xdr:rowOff>
    </xdr:from>
    <xdr:to>
      <xdr:col>47</xdr:col>
      <xdr:colOff>104775</xdr:colOff>
      <xdr:row>112</xdr:row>
      <xdr:rowOff>95250</xdr:rowOff>
    </xdr:to>
    <xdr:sp macro="" textlink="">
      <xdr:nvSpPr>
        <xdr:cNvPr id="6" name="TextBox 5"/>
        <xdr:cNvSpPr txBox="1"/>
      </xdr:nvSpPr>
      <xdr:spPr>
        <a:xfrm>
          <a:off x="24650700" y="14792324"/>
          <a:ext cx="3695700" cy="26289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00">
              <a:latin typeface="Arial" panose="020B0604020202020204" pitchFamily="34" charset="0"/>
              <a:cs typeface="Arial" panose="020B0604020202020204" pitchFamily="34" charset="0"/>
            </a:rPr>
            <a:t>    So,</a:t>
          </a:r>
          <a:r>
            <a:rPr lang="en-US" sz="1000" baseline="0">
              <a:latin typeface="Arial" panose="020B0604020202020204" pitchFamily="34" charset="0"/>
              <a:cs typeface="Arial" panose="020B0604020202020204" pitchFamily="34" charset="0"/>
            </a:rPr>
            <a:t> continuing the discussion of gender- marriage interactions above. How much more do the married men make than the unmarried men? In all analyses here, we are holding age and education constant (and of course holding the constant constant as well :-) )</a:t>
          </a:r>
        </a:p>
        <a:p>
          <a:r>
            <a:rPr lang="en-US" sz="1000" baseline="0">
              <a:latin typeface="Arial" panose="020B0604020202020204" pitchFamily="34" charset="0"/>
              <a:cs typeface="Arial" panose="020B0604020202020204" pitchFamily="34" charset="0"/>
            </a:rPr>
            <a:t>    Look at any coefficients that apply to one group but not the other. The married men have 16,587+(-4,353)=12,234 predicted income advantage over unmarried men. The married women have a predicted income advantage compared to unmarried women of -4,353 (in other words, the married women have a predicted income deficit compared to unmarried women).</a:t>
          </a:r>
        </a:p>
        <a:p>
          <a:r>
            <a:rPr lang="en-US" sz="1000" baseline="0">
              <a:latin typeface="Arial" panose="020B0604020202020204" pitchFamily="34" charset="0"/>
              <a:cs typeface="Arial" panose="020B0604020202020204" pitchFamily="34" charset="0"/>
            </a:rPr>
            <a:t>    If we subtract the women's marriage income gap from the men's marriage income gap, we get 12,234-(-4,353)=16,587. In other words, as I describe in my text box to the left, the married#male interaction describes the gender difference in the marriage benefit to income.</a:t>
          </a:r>
          <a:endParaRPr lang="en-US" sz="1000">
            <a:latin typeface="Arial" panose="020B0604020202020204" pitchFamily="34" charset="0"/>
            <a:cs typeface="Arial" panose="020B0604020202020204" pitchFamily="34" charset="0"/>
          </a:endParaRPr>
        </a:p>
      </xdr:txBody>
    </xdr:sp>
    <xdr:clientData/>
  </xdr:twoCellAnchor>
  <xdr:oneCellAnchor>
    <xdr:from>
      <xdr:col>51</xdr:col>
      <xdr:colOff>314325</xdr:colOff>
      <xdr:row>49</xdr:row>
      <xdr:rowOff>66675</xdr:rowOff>
    </xdr:from>
    <xdr:ext cx="8582025" cy="18565852"/>
    <xdr:sp macro="" textlink="">
      <xdr:nvSpPr>
        <xdr:cNvPr id="7" name="TextBox 6"/>
        <xdr:cNvSpPr txBox="1"/>
      </xdr:nvSpPr>
      <xdr:spPr>
        <a:xfrm>
          <a:off x="31746825" y="8001000"/>
          <a:ext cx="8582025" cy="1856585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lang="en-US" sz="800" b="1">
              <a:latin typeface="Courier New" panose="02070309020205020404" pitchFamily="49" charset="0"/>
              <a:cs typeface="Courier New" panose="02070309020205020404" pitchFamily="49" charset="0"/>
            </a:rPr>
            <a:t># A digression: how to replicate these models in R</a:t>
          </a:r>
          <a:r>
            <a:rPr lang="en-US" sz="800" baseline="0">
              <a:latin typeface="Courier New" panose="02070309020205020404" pitchFamily="49" charset="0"/>
              <a:cs typeface="Courier New" panose="02070309020205020404" pitchFamily="49" charset="0"/>
            </a:rPr>
            <a:t>, with output for models 1,2,3,4,7,8</a:t>
          </a:r>
          <a:endParaRPr lang="en-US" sz="800">
            <a:latin typeface="Courier New" panose="02070309020205020404" pitchFamily="49" charset="0"/>
            <a:cs typeface="Courier New" panose="02070309020205020404" pitchFamily="49" charset="0"/>
          </a:endParaRPr>
        </a:p>
        <a:p>
          <a:endParaRPr lang="en-US" sz="800">
            <a:latin typeface="Courier New" panose="02070309020205020404" pitchFamily="49" charset="0"/>
            <a:cs typeface="Courier New" panose="02070309020205020404" pitchFamily="49" charset="0"/>
          </a:endParaRP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M1withWeights &lt;- lm(incwage ~ age, data=cps_mar_2000_new_with_additional_vars, subset=(age &gt; 24 &amp; age &lt; 65), weights=perwt_rounded)  </a:t>
          </a:r>
        </a:p>
        <a:p>
          <a:r>
            <a:rPr lang="en-US" sz="800">
              <a:latin typeface="Courier New" panose="02070309020205020404" pitchFamily="49" charset="0"/>
              <a:cs typeface="Courier New" panose="02070309020205020404" pitchFamily="49" charset="0"/>
            </a:rPr>
            <a:t>&gt; summary(M1withWeights)</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Call:</a:t>
          </a:r>
        </a:p>
        <a:p>
          <a:r>
            <a:rPr lang="en-US" sz="800">
              <a:latin typeface="Courier New" panose="02070309020205020404" pitchFamily="49" charset="0"/>
              <a:cs typeface="Courier New" panose="02070309020205020404" pitchFamily="49" charset="0"/>
            </a:rPr>
            <a:t>lm(formula = incwage ~ age, data = cps_mar_2000_new_with_additional_vars, </a:t>
          </a:r>
        </a:p>
        <a:p>
          <a:r>
            <a:rPr lang="en-US" sz="800">
              <a:latin typeface="Courier New" panose="02070309020205020404" pitchFamily="49" charset="0"/>
              <a:cs typeface="Courier New" panose="02070309020205020404" pitchFamily="49" charset="0"/>
            </a:rPr>
            <a:t>    subset = (age &gt; 24 &amp; age &lt; 65), weights = perwt_rounded)</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Weighted Residuals:</a:t>
          </a:r>
        </a:p>
        <a:p>
          <a:r>
            <a:rPr lang="en-US" sz="800">
              <a:latin typeface="Courier New" panose="02070309020205020404" pitchFamily="49" charset="0"/>
              <a:cs typeface="Courier New" panose="02070309020205020404" pitchFamily="49" charset="0"/>
            </a:rPr>
            <a:t>     Min       1Q   Median       3Q      Max </a:t>
          </a:r>
        </a:p>
        <a:p>
          <a:r>
            <a:rPr lang="en-US" sz="800">
              <a:latin typeface="Courier New" panose="02070309020205020404" pitchFamily="49" charset="0"/>
              <a:cs typeface="Courier New" panose="02070309020205020404" pitchFamily="49" charset="0"/>
            </a:rPr>
            <a:t>-2975855  -891443  -276468   406688 17289621 </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Coefficients:</a:t>
          </a:r>
        </a:p>
        <a:p>
          <a:r>
            <a:rPr lang="en-US" sz="800">
              <a:latin typeface="Courier New" panose="02070309020205020404" pitchFamily="49" charset="0"/>
              <a:cs typeface="Courier New" panose="02070309020205020404" pitchFamily="49" charset="0"/>
            </a:rPr>
            <a:t>             Estimate Std. Error t value Pr(&gt;|t|)    </a:t>
          </a:r>
        </a:p>
        <a:p>
          <a:r>
            <a:rPr lang="en-US" sz="800">
              <a:latin typeface="Courier New" panose="02070309020205020404" pitchFamily="49" charset="0"/>
              <a:cs typeface="Courier New" panose="02070309020205020404" pitchFamily="49" charset="0"/>
            </a:rPr>
            <a:t>(Intercept) 27764.450    511.308  54.301   &lt;2e-16 ***</a:t>
          </a:r>
        </a:p>
        <a:p>
          <a:r>
            <a:rPr lang="en-US" sz="800">
              <a:latin typeface="Courier New" panose="02070309020205020404" pitchFamily="49" charset="0"/>
              <a:cs typeface="Courier New" panose="02070309020205020404" pitchFamily="49" charset="0"/>
            </a:rPr>
            <a:t>age            -7.044     11.649  -0.605    0.545    </a:t>
          </a:r>
        </a:p>
        <a:p>
          <a:r>
            <a:rPr lang="en-US" sz="800">
              <a:latin typeface="Courier New" panose="02070309020205020404" pitchFamily="49" charset="0"/>
              <a:cs typeface="Courier New" panose="02070309020205020404" pitchFamily="49" charset="0"/>
            </a:rPr>
            <a:t>---</a:t>
          </a:r>
        </a:p>
        <a:p>
          <a:r>
            <a:rPr lang="en-US" sz="800">
              <a:latin typeface="Courier New" panose="02070309020205020404" pitchFamily="49" charset="0"/>
              <a:cs typeface="Courier New" panose="02070309020205020404" pitchFamily="49" charset="0"/>
            </a:rPr>
            <a:t>Signif. codes:  0 ‘***’ 0.001 ‘**’ 0.01 ‘*’ 0.05 ‘.’ 0.1 ‘ ’ 1</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Residual standard error: 1471000 on 69303 degrees of freedom</a:t>
          </a:r>
        </a:p>
        <a:p>
          <a:r>
            <a:rPr lang="en-US" sz="800">
              <a:latin typeface="Courier New" panose="02070309020205020404" pitchFamily="49" charset="0"/>
              <a:cs typeface="Courier New" panose="02070309020205020404" pitchFamily="49" charset="0"/>
            </a:rPr>
            <a:t>Multiple R-squared:  5.276e-06,	Adjusted R-squared:  -9.153e-06 </a:t>
          </a:r>
        </a:p>
        <a:p>
          <a:r>
            <a:rPr lang="en-US" sz="800">
              <a:latin typeface="Courier New" panose="02070309020205020404" pitchFamily="49" charset="0"/>
              <a:cs typeface="Courier New" panose="02070309020205020404" pitchFamily="49" charset="0"/>
            </a:rPr>
            <a:t>F-statistic: 0.3657 on 1 and 69303 DF,  p-value: 0.5454</a:t>
          </a:r>
        </a:p>
        <a:p>
          <a:endParaRPr lang="en-US" sz="800">
            <a:latin typeface="Courier New" panose="02070309020205020404" pitchFamily="49" charset="0"/>
            <a:cs typeface="Courier New" panose="02070309020205020404" pitchFamily="49" charset="0"/>
          </a:endParaRP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&gt; M2withWeights &lt;- lm(incwage ~ age + age_sq, data=cps_mar_2000_new_with_additional_vars, subset=(age &gt; 24 &amp; age &lt; 65), weights=perwt_rounded)</a:t>
          </a:r>
        </a:p>
        <a:p>
          <a:r>
            <a:rPr lang="en-US" sz="800">
              <a:latin typeface="Courier New" panose="02070309020205020404" pitchFamily="49" charset="0"/>
              <a:cs typeface="Courier New" panose="02070309020205020404" pitchFamily="49" charset="0"/>
            </a:rPr>
            <a:t>&gt; summary(M2withWeights)</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Call:</a:t>
          </a:r>
        </a:p>
        <a:p>
          <a:r>
            <a:rPr lang="en-US" sz="800">
              <a:latin typeface="Courier New" panose="02070309020205020404" pitchFamily="49" charset="0"/>
              <a:cs typeface="Courier New" panose="02070309020205020404" pitchFamily="49" charset="0"/>
            </a:rPr>
            <a:t>lm(formula = incwage ~ age + age_sq, data = cps_mar_2000_new_with_additional_vars, </a:t>
          </a:r>
        </a:p>
        <a:p>
          <a:r>
            <a:rPr lang="en-US" sz="800">
              <a:latin typeface="Courier New" panose="02070309020205020404" pitchFamily="49" charset="0"/>
              <a:cs typeface="Courier New" panose="02070309020205020404" pitchFamily="49" charset="0"/>
            </a:rPr>
            <a:t>    subset = (age &gt; 24 &amp; age &lt; 65), weights = perwt_rounded)</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Weighted Residuals:</a:t>
          </a:r>
        </a:p>
        <a:p>
          <a:r>
            <a:rPr lang="en-US" sz="800">
              <a:latin typeface="Courier New" panose="02070309020205020404" pitchFamily="49" charset="0"/>
              <a:cs typeface="Courier New" panose="02070309020205020404" pitchFamily="49" charset="0"/>
            </a:rPr>
            <a:t>     Min       1Q   Median       3Q      Max </a:t>
          </a:r>
        </a:p>
        <a:p>
          <a:r>
            <a:rPr lang="en-US" sz="800">
              <a:latin typeface="Courier New" panose="02070309020205020404" pitchFamily="49" charset="0"/>
              <a:cs typeface="Courier New" panose="02070309020205020404" pitchFamily="49" charset="0"/>
            </a:rPr>
            <a:t>-2804799  -847759  -270509   403020 17184357 </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Coefficients:</a:t>
          </a:r>
        </a:p>
        <a:p>
          <a:r>
            <a:rPr lang="en-US" sz="800">
              <a:latin typeface="Courier New" panose="02070309020205020404" pitchFamily="49" charset="0"/>
              <a:cs typeface="Courier New" panose="02070309020205020404" pitchFamily="49" charset="0"/>
            </a:rPr>
            <a:t>              Estimate Std. Error t value Pr(&gt;|t|)    </a:t>
          </a:r>
        </a:p>
        <a:p>
          <a:r>
            <a:rPr lang="en-US" sz="800">
              <a:latin typeface="Courier New" panose="02070309020205020404" pitchFamily="49" charset="0"/>
              <a:cs typeface="Courier New" panose="02070309020205020404" pitchFamily="49" charset="0"/>
            </a:rPr>
            <a:t>(Intercept) -39131.125   2012.747  -19.44   &lt;2e-16 ***</a:t>
          </a:r>
        </a:p>
        <a:p>
          <a:r>
            <a:rPr lang="en-US" sz="800">
              <a:latin typeface="Courier New" panose="02070309020205020404" pitchFamily="49" charset="0"/>
              <a:cs typeface="Courier New" panose="02070309020205020404" pitchFamily="49" charset="0"/>
            </a:rPr>
            <a:t>age           3252.025     95.597   34.02   &lt;2e-16 ***</a:t>
          </a:r>
        </a:p>
        <a:p>
          <a:r>
            <a:rPr lang="en-US" sz="800">
              <a:latin typeface="Courier New" panose="02070309020205020404" pitchFamily="49" charset="0"/>
              <a:cs typeface="Courier New" panose="02070309020205020404" pitchFamily="49" charset="0"/>
            </a:rPr>
            <a:t>age_sq         -37.340      1.087  -34.34   &lt;2e-16 ***</a:t>
          </a:r>
        </a:p>
        <a:p>
          <a:r>
            <a:rPr lang="en-US" sz="800">
              <a:latin typeface="Courier New" panose="02070309020205020404" pitchFamily="49" charset="0"/>
              <a:cs typeface="Courier New" panose="02070309020205020404" pitchFamily="49" charset="0"/>
            </a:rPr>
            <a:t>---</a:t>
          </a:r>
        </a:p>
        <a:p>
          <a:r>
            <a:rPr lang="en-US" sz="800">
              <a:latin typeface="Courier New" panose="02070309020205020404" pitchFamily="49" charset="0"/>
              <a:cs typeface="Courier New" panose="02070309020205020404" pitchFamily="49" charset="0"/>
            </a:rPr>
            <a:t>Signif. codes:  0 ‘***’ 0.001 ‘**’ 0.01 ‘*’ 0.05 ‘.’ 0.1 ‘ ’ 1</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Residual standard error: 1459000 on 69302 degrees of freedom</a:t>
          </a:r>
        </a:p>
        <a:p>
          <a:r>
            <a:rPr lang="en-US" sz="800">
              <a:latin typeface="Courier New" panose="02070309020205020404" pitchFamily="49" charset="0"/>
              <a:cs typeface="Courier New" panose="02070309020205020404" pitchFamily="49" charset="0"/>
            </a:rPr>
            <a:t>Multiple R-squared:  0.01674,	Adjusted R-squared:  0.01671 </a:t>
          </a:r>
        </a:p>
        <a:p>
          <a:r>
            <a:rPr lang="en-US" sz="800">
              <a:latin typeface="Courier New" panose="02070309020205020404" pitchFamily="49" charset="0"/>
              <a:cs typeface="Courier New" panose="02070309020205020404" pitchFamily="49" charset="0"/>
            </a:rPr>
            <a:t>F-statistic: 589.9 on 2 and 69302 DF,  p-value: &lt; 2.2e-16</a:t>
          </a:r>
        </a:p>
        <a:p>
          <a:endParaRPr lang="en-US" sz="800">
            <a:latin typeface="Courier New" panose="02070309020205020404" pitchFamily="49" charset="0"/>
            <a:cs typeface="Courier New" panose="02070309020205020404" pitchFamily="49" charset="0"/>
          </a:endParaRP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&gt; M3withWeights &lt;- lm(incwage ~ age + age_sq +yrsed, data=cps_mar_2000_new_with_additional_vars, subset=(age &gt; 24 &amp; age &lt; 65), weights=perwt_rounded)</a:t>
          </a:r>
        </a:p>
        <a:p>
          <a:r>
            <a:rPr lang="en-US" sz="800">
              <a:latin typeface="Courier New" panose="02070309020205020404" pitchFamily="49" charset="0"/>
              <a:cs typeface="Courier New" panose="02070309020205020404" pitchFamily="49" charset="0"/>
            </a:rPr>
            <a:t>&gt; summary(M3withWeights)</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Call:</a:t>
          </a:r>
        </a:p>
        <a:p>
          <a:r>
            <a:rPr lang="en-US" sz="800">
              <a:latin typeface="Courier New" panose="02070309020205020404" pitchFamily="49" charset="0"/>
              <a:cs typeface="Courier New" panose="02070309020205020404" pitchFamily="49" charset="0"/>
            </a:rPr>
            <a:t>lm(formula = incwage ~ age + age_sq + yrsed, data = cps_mar_2000_new_with_additional_vars, </a:t>
          </a:r>
        </a:p>
        <a:p>
          <a:r>
            <a:rPr lang="en-US" sz="800">
              <a:latin typeface="Courier New" panose="02070309020205020404" pitchFamily="49" charset="0"/>
              <a:cs typeface="Courier New" panose="02070309020205020404" pitchFamily="49" charset="0"/>
            </a:rPr>
            <a:t>    subset = (age &gt; 24 &amp; age &lt; 65), weights = perwt_rounded)</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Weighted Residuals:</a:t>
          </a:r>
        </a:p>
        <a:p>
          <a:r>
            <a:rPr lang="en-US" sz="800">
              <a:latin typeface="Courier New" panose="02070309020205020404" pitchFamily="49" charset="0"/>
              <a:cs typeface="Courier New" panose="02070309020205020404" pitchFamily="49" charset="0"/>
            </a:rPr>
            <a:t>     Min       1Q   Median       3Q      Max </a:t>
          </a:r>
        </a:p>
        <a:p>
          <a:r>
            <a:rPr lang="en-US" sz="800">
              <a:latin typeface="Courier New" panose="02070309020205020404" pitchFamily="49" charset="0"/>
              <a:cs typeface="Courier New" panose="02070309020205020404" pitchFamily="49" charset="0"/>
            </a:rPr>
            <a:t>-3555274  -736700  -163810   423864 16575041 </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Coefficients:</a:t>
          </a:r>
        </a:p>
        <a:p>
          <a:r>
            <a:rPr lang="en-US" sz="800">
              <a:latin typeface="Courier New" panose="02070309020205020404" pitchFamily="49" charset="0"/>
              <a:cs typeface="Courier New" panose="02070309020205020404" pitchFamily="49" charset="0"/>
            </a:rPr>
            <a:t>              Estimate Std. Error t value Pr(&gt;|t|)    </a:t>
          </a:r>
        </a:p>
        <a:p>
          <a:r>
            <a:rPr lang="en-US" sz="800">
              <a:latin typeface="Courier New" panose="02070309020205020404" pitchFamily="49" charset="0"/>
              <a:cs typeface="Courier New" panose="02070309020205020404" pitchFamily="49" charset="0"/>
            </a:rPr>
            <a:t>(Intercept) -81235.258   1964.252  -41.36   &lt;2e-16 ***</a:t>
          </a:r>
        </a:p>
        <a:p>
          <a:r>
            <a:rPr lang="en-US" sz="800">
              <a:latin typeface="Courier New" panose="02070309020205020404" pitchFamily="49" charset="0"/>
              <a:cs typeface="Courier New" panose="02070309020205020404" pitchFamily="49" charset="0"/>
            </a:rPr>
            <a:t>age           2891.918     90.643   31.90   &lt;2e-16 ***</a:t>
          </a:r>
        </a:p>
        <a:p>
          <a:r>
            <a:rPr lang="en-US" sz="800">
              <a:latin typeface="Courier New" panose="02070309020205020404" pitchFamily="49" charset="0"/>
              <a:cs typeface="Courier New" panose="02070309020205020404" pitchFamily="49" charset="0"/>
            </a:rPr>
            <a:t>age_sq         -32.463      1.031  -31.48   &lt;2e-16 ***</a:t>
          </a:r>
        </a:p>
        <a:p>
          <a:r>
            <a:rPr lang="en-US" sz="800">
              <a:latin typeface="Courier New" panose="02070309020205020404" pitchFamily="49" charset="0"/>
              <a:cs typeface="Courier New" panose="02070309020205020404" pitchFamily="49" charset="0"/>
            </a:rPr>
            <a:t>yrsed         3561.537     39.978   89.09   &lt;2e-16 ***</a:t>
          </a:r>
        </a:p>
        <a:p>
          <a:r>
            <a:rPr lang="en-US" sz="800">
              <a:latin typeface="Courier New" panose="02070309020205020404" pitchFamily="49" charset="0"/>
              <a:cs typeface="Courier New" panose="02070309020205020404" pitchFamily="49" charset="0"/>
            </a:rPr>
            <a:t>---</a:t>
          </a:r>
        </a:p>
        <a:p>
          <a:r>
            <a:rPr lang="en-US" sz="800">
              <a:latin typeface="Courier New" panose="02070309020205020404" pitchFamily="49" charset="0"/>
              <a:cs typeface="Courier New" panose="02070309020205020404" pitchFamily="49" charset="0"/>
            </a:rPr>
            <a:t>Signif. codes:  0 ‘***’ 0.001 ‘**’ 0.01 ‘*’ 0.05 ‘.’ 0.1 ‘ ’ 1</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Residual standard error: 1382000 on 69301 degrees of freedom</a:t>
          </a:r>
        </a:p>
        <a:p>
          <a:r>
            <a:rPr lang="en-US" sz="800">
              <a:latin typeface="Courier New" panose="02070309020205020404" pitchFamily="49" charset="0"/>
              <a:cs typeface="Courier New" panose="02070309020205020404" pitchFamily="49" charset="0"/>
            </a:rPr>
            <a:t>Multiple R-squared:  0.1178,	Adjusted R-squared:  0.1177 </a:t>
          </a:r>
        </a:p>
        <a:p>
          <a:r>
            <a:rPr lang="en-US" sz="800">
              <a:latin typeface="Courier New" panose="02070309020205020404" pitchFamily="49" charset="0"/>
              <a:cs typeface="Courier New" panose="02070309020205020404" pitchFamily="49" charset="0"/>
            </a:rPr>
            <a:t>F-statistic:  3084 on 3 and 69301 DF,  p-value: &lt; 2.2e-16</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&gt; M4withWeights &lt;- lm(incwage ~ age + age_sq +yrsed+ factor(married), data=cps_mar_2000_new_with_additional_vars, subset=(age &gt; 24 &amp; age &lt; 65), weights=perwt_rounded)</a:t>
          </a:r>
        </a:p>
        <a:p>
          <a:r>
            <a:rPr lang="en-US" sz="800">
              <a:latin typeface="Courier New" panose="02070309020205020404" pitchFamily="49" charset="0"/>
              <a:cs typeface="Courier New" panose="02070309020205020404" pitchFamily="49" charset="0"/>
            </a:rPr>
            <a:t>&gt; summary(M4withWeights)</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Call:</a:t>
          </a:r>
        </a:p>
        <a:p>
          <a:r>
            <a:rPr lang="en-US" sz="800">
              <a:latin typeface="Courier New" panose="02070309020205020404" pitchFamily="49" charset="0"/>
              <a:cs typeface="Courier New" panose="02070309020205020404" pitchFamily="49" charset="0"/>
            </a:rPr>
            <a:t>lm(formula = incwage ~ age + age_sq + yrsed + factor(married), </a:t>
          </a:r>
        </a:p>
        <a:p>
          <a:r>
            <a:rPr lang="en-US" sz="800">
              <a:latin typeface="Courier New" panose="02070309020205020404" pitchFamily="49" charset="0"/>
              <a:cs typeface="Courier New" panose="02070309020205020404" pitchFamily="49" charset="0"/>
            </a:rPr>
            <a:t>    data = cps_mar_2000_new_with_additional_vars, subset = (age &gt; </a:t>
          </a:r>
        </a:p>
        <a:p>
          <a:r>
            <a:rPr lang="en-US" sz="800">
              <a:latin typeface="Courier New" panose="02070309020205020404" pitchFamily="49" charset="0"/>
              <a:cs typeface="Courier New" panose="02070309020205020404" pitchFamily="49" charset="0"/>
            </a:rPr>
            <a:t>        24 &amp; age &lt; 65), weights = perwt_rounded)</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Weighted Residuals:</a:t>
          </a:r>
        </a:p>
        <a:p>
          <a:r>
            <a:rPr lang="en-US" sz="800">
              <a:latin typeface="Courier New" panose="02070309020205020404" pitchFamily="49" charset="0"/>
              <a:cs typeface="Courier New" panose="02070309020205020404" pitchFamily="49" charset="0"/>
            </a:rPr>
            <a:t>     Min       1Q   Median       3Q      Max </a:t>
          </a:r>
        </a:p>
        <a:p>
          <a:r>
            <a:rPr lang="en-US" sz="800">
              <a:latin typeface="Courier New" panose="02070309020205020404" pitchFamily="49" charset="0"/>
              <a:cs typeface="Courier New" panose="02070309020205020404" pitchFamily="49" charset="0"/>
            </a:rPr>
            <a:t>-3635909  -734657  -160395   423157 16508778 </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Coefficients:</a:t>
          </a:r>
        </a:p>
        <a:p>
          <a:r>
            <a:rPr lang="en-US" sz="800">
              <a:latin typeface="Courier New" panose="02070309020205020404" pitchFamily="49" charset="0"/>
              <a:cs typeface="Courier New" panose="02070309020205020404" pitchFamily="49" charset="0"/>
            </a:rPr>
            <a:t>                   Estimate Std. Error t value Pr(&gt;|t|)    </a:t>
          </a:r>
        </a:p>
        <a:p>
          <a:r>
            <a:rPr lang="en-US" sz="800">
              <a:latin typeface="Courier New" panose="02070309020205020404" pitchFamily="49" charset="0"/>
              <a:cs typeface="Courier New" panose="02070309020205020404" pitchFamily="49" charset="0"/>
            </a:rPr>
            <a:t>(Intercept)      -79848.532   1962.871  -40.68   &lt;2e-16 ***</a:t>
          </a:r>
        </a:p>
        <a:p>
          <a:r>
            <a:rPr lang="en-US" sz="800">
              <a:latin typeface="Courier New" panose="02070309020205020404" pitchFamily="49" charset="0"/>
              <a:cs typeface="Courier New" panose="02070309020205020404" pitchFamily="49" charset="0"/>
            </a:rPr>
            <a:t>age                2750.334     90.942   30.24   &lt;2e-16 ***</a:t>
          </a:r>
        </a:p>
        <a:p>
          <a:r>
            <a:rPr lang="en-US" sz="800">
              <a:latin typeface="Courier New" panose="02070309020205020404" pitchFamily="49" charset="0"/>
              <a:cs typeface="Courier New" panose="02070309020205020404" pitchFamily="49" charset="0"/>
            </a:rPr>
            <a:t>age_sq              -31.115      1.033  -30.12   &lt;2e-16 ***</a:t>
          </a:r>
        </a:p>
        <a:p>
          <a:r>
            <a:rPr lang="en-US" sz="800">
              <a:latin typeface="Courier New" panose="02070309020205020404" pitchFamily="49" charset="0"/>
              <a:cs typeface="Courier New" panose="02070309020205020404" pitchFamily="49" charset="0"/>
            </a:rPr>
            <a:t>yrsed              3526.702     39.971   88.23   &lt;2e-16 ***</a:t>
          </a:r>
        </a:p>
        <a:p>
          <a:r>
            <a:rPr lang="en-US" sz="800">
              <a:latin typeface="Courier New" panose="02070309020205020404" pitchFamily="49" charset="0"/>
              <a:cs typeface="Courier New" panose="02070309020205020404" pitchFamily="49" charset="0"/>
            </a:rPr>
            <a:t>factor(married)1   3838.911    246.766   15.56   &lt;2e-16 ***</a:t>
          </a:r>
        </a:p>
        <a:p>
          <a:r>
            <a:rPr lang="en-US" sz="800">
              <a:latin typeface="Courier New" panose="02070309020205020404" pitchFamily="49" charset="0"/>
              <a:cs typeface="Courier New" panose="02070309020205020404" pitchFamily="49" charset="0"/>
            </a:rPr>
            <a:t>---</a:t>
          </a:r>
        </a:p>
        <a:p>
          <a:r>
            <a:rPr lang="en-US" sz="800">
              <a:latin typeface="Courier New" panose="02070309020205020404" pitchFamily="49" charset="0"/>
              <a:cs typeface="Courier New" panose="02070309020205020404" pitchFamily="49" charset="0"/>
            </a:rPr>
            <a:t>Signif. codes:  0 ‘***’ 0.001 ‘**’ 0.01 ‘*’ 0.05 ‘.’ 0.1 ‘ ’ 1</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Residual standard error: 1380000 on 69300 degrees of freedom</a:t>
          </a:r>
        </a:p>
        <a:p>
          <a:r>
            <a:rPr lang="en-US" sz="800">
              <a:latin typeface="Courier New" panose="02070309020205020404" pitchFamily="49" charset="0"/>
              <a:cs typeface="Courier New" panose="02070309020205020404" pitchFamily="49" charset="0"/>
            </a:rPr>
            <a:t>Multiple R-squared:  0.1208,	Adjusted R-squared:  0.1208 </a:t>
          </a:r>
        </a:p>
        <a:p>
          <a:r>
            <a:rPr lang="en-US" sz="800">
              <a:latin typeface="Courier New" panose="02070309020205020404" pitchFamily="49" charset="0"/>
              <a:cs typeface="Courier New" panose="02070309020205020404" pitchFamily="49" charset="0"/>
            </a:rPr>
            <a:t>F-statistic:  2381 on 4 and 69300 DF,  p-value: &lt; 2.2e-16</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&gt; M7withWeights &lt;- lm(incwage ~ age + age_sq +yrsed+ factor(married)+ factor(male), data=cps_mar_2000_new_with_additional_vars, subset=(age &gt; 24 &amp; age &lt; 65), weights=perwt_rounded)</a:t>
          </a:r>
        </a:p>
        <a:p>
          <a:r>
            <a:rPr lang="en-US" sz="800">
              <a:latin typeface="Courier New" panose="02070309020205020404" pitchFamily="49" charset="0"/>
              <a:cs typeface="Courier New" panose="02070309020205020404" pitchFamily="49" charset="0"/>
            </a:rPr>
            <a:t>&gt; summary(M7withWeights)</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Call:</a:t>
          </a:r>
        </a:p>
        <a:p>
          <a:r>
            <a:rPr lang="en-US" sz="800">
              <a:latin typeface="Courier New" panose="02070309020205020404" pitchFamily="49" charset="0"/>
              <a:cs typeface="Courier New" panose="02070309020205020404" pitchFamily="49" charset="0"/>
            </a:rPr>
            <a:t>lm(formula = incwage ~ age + age_sq + yrsed + factor(married) + </a:t>
          </a:r>
        </a:p>
        <a:p>
          <a:r>
            <a:rPr lang="en-US" sz="800">
              <a:latin typeface="Courier New" panose="02070309020205020404" pitchFamily="49" charset="0"/>
              <a:cs typeface="Courier New" panose="02070309020205020404" pitchFamily="49" charset="0"/>
            </a:rPr>
            <a:t>    factor(male), data = cps_mar_2000_new_with_additional_vars, </a:t>
          </a:r>
        </a:p>
        <a:p>
          <a:r>
            <a:rPr lang="en-US" sz="800">
              <a:latin typeface="Courier New" panose="02070309020205020404" pitchFamily="49" charset="0"/>
              <a:cs typeface="Courier New" panose="02070309020205020404" pitchFamily="49" charset="0"/>
            </a:rPr>
            <a:t>    subset = (age &gt; 24 &amp; age &lt; 65), weights = perwt_rounded)</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Weighted Residuals:</a:t>
          </a:r>
        </a:p>
        <a:p>
          <a:r>
            <a:rPr lang="en-US" sz="800">
              <a:latin typeface="Courier New" panose="02070309020205020404" pitchFamily="49" charset="0"/>
              <a:cs typeface="Courier New" panose="02070309020205020404" pitchFamily="49" charset="0"/>
            </a:rPr>
            <a:t>     Min       1Q   Median       3Q      Max </a:t>
          </a:r>
        </a:p>
        <a:p>
          <a:r>
            <a:rPr lang="en-US" sz="800">
              <a:latin typeface="Courier New" panose="02070309020205020404" pitchFamily="49" charset="0"/>
              <a:cs typeface="Courier New" panose="02070309020205020404" pitchFamily="49" charset="0"/>
            </a:rPr>
            <a:t>-3859519  -657692  -128984   414714 16080133 </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Coefficients:</a:t>
          </a:r>
        </a:p>
        <a:p>
          <a:r>
            <a:rPr lang="en-US" sz="800">
              <a:latin typeface="Courier New" panose="02070309020205020404" pitchFamily="49" charset="0"/>
              <a:cs typeface="Courier New" panose="02070309020205020404" pitchFamily="49" charset="0"/>
            </a:rPr>
            <a:t>                   Estimate Std. Error t value Pr(&gt;|t|)    </a:t>
          </a:r>
        </a:p>
        <a:p>
          <a:r>
            <a:rPr lang="en-US" sz="800">
              <a:latin typeface="Courier New" panose="02070309020205020404" pitchFamily="49" charset="0"/>
              <a:cs typeface="Courier New" panose="02070309020205020404" pitchFamily="49" charset="0"/>
            </a:rPr>
            <a:t>(Intercept)      -8.735e+04  1.891e+03  -46.20   &lt;2e-16 ***</a:t>
          </a:r>
        </a:p>
        <a:p>
          <a:r>
            <a:rPr lang="en-US" sz="800">
              <a:latin typeface="Courier New" panose="02070309020205020404" pitchFamily="49" charset="0"/>
              <a:cs typeface="Courier New" panose="02070309020205020404" pitchFamily="49" charset="0"/>
            </a:rPr>
            <a:t>age               2.726e+03  8.747e+01   31.17   &lt;2e-16 ***</a:t>
          </a:r>
        </a:p>
        <a:p>
          <a:r>
            <a:rPr lang="en-US" sz="800">
              <a:latin typeface="Courier New" panose="02070309020205020404" pitchFamily="49" charset="0"/>
              <a:cs typeface="Courier New" panose="02070309020205020404" pitchFamily="49" charset="0"/>
            </a:rPr>
            <a:t>age_sq           -3.074e+01  9.937e-01  -30.93   &lt;2e-16 ***</a:t>
          </a:r>
        </a:p>
        <a:p>
          <a:r>
            <a:rPr lang="en-US" sz="800">
              <a:latin typeface="Courier New" panose="02070309020205020404" pitchFamily="49" charset="0"/>
              <a:cs typeface="Courier New" panose="02070309020205020404" pitchFamily="49" charset="0"/>
            </a:rPr>
            <a:t>yrsed             3.512e+03  3.844e+01   91.36   &lt;2e-16 ***</a:t>
          </a:r>
        </a:p>
        <a:p>
          <a:r>
            <a:rPr lang="en-US" sz="800">
              <a:latin typeface="Courier New" panose="02070309020205020404" pitchFamily="49" charset="0"/>
              <a:cs typeface="Courier New" panose="02070309020205020404" pitchFamily="49" charset="0"/>
            </a:rPr>
            <a:t>factor(married)1  3.590e+03  2.374e+02   15.12   &lt;2e-16 ***</a:t>
          </a:r>
        </a:p>
        <a:p>
          <a:r>
            <a:rPr lang="en-US" sz="800">
              <a:latin typeface="Courier New" panose="02070309020205020404" pitchFamily="49" charset="0"/>
              <a:cs typeface="Courier New" panose="02070309020205020404" pitchFamily="49" charset="0"/>
            </a:rPr>
            <a:t>factor(male)1     1.666e+04  2.223e+02   74.95   &lt;2e-16 ***</a:t>
          </a:r>
        </a:p>
        <a:p>
          <a:r>
            <a:rPr lang="en-US" sz="800">
              <a:latin typeface="Courier New" panose="02070309020205020404" pitchFamily="49" charset="0"/>
              <a:cs typeface="Courier New" panose="02070309020205020404" pitchFamily="49" charset="0"/>
            </a:rPr>
            <a:t>---</a:t>
          </a:r>
        </a:p>
        <a:p>
          <a:r>
            <a:rPr lang="en-US" sz="800">
              <a:latin typeface="Courier New" panose="02070309020205020404" pitchFamily="49" charset="0"/>
              <a:cs typeface="Courier New" panose="02070309020205020404" pitchFamily="49" charset="0"/>
            </a:rPr>
            <a:t>Signif. codes:  0 ‘***’ 0.001 ‘**’ 0.01 ‘*’ 0.05 ‘.’ 0.1 ‘ ’ 1</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Residual standard error: 1327000 on 69299 degrees of freedom</a:t>
          </a:r>
        </a:p>
        <a:p>
          <a:r>
            <a:rPr lang="en-US" sz="800">
              <a:latin typeface="Courier New" panose="02070309020205020404" pitchFamily="49" charset="0"/>
              <a:cs typeface="Courier New" panose="02070309020205020404" pitchFamily="49" charset="0"/>
            </a:rPr>
            <a:t>Multiple R-squared:  0.1868,	Adjusted R-squared:  0.1867 </a:t>
          </a:r>
        </a:p>
        <a:p>
          <a:r>
            <a:rPr lang="en-US" sz="800">
              <a:latin typeface="Courier New" panose="02070309020205020404" pitchFamily="49" charset="0"/>
              <a:cs typeface="Courier New" panose="02070309020205020404" pitchFamily="49" charset="0"/>
            </a:rPr>
            <a:t>F-statistic:  3183 on 5 and 69299 DF,  p-value: &lt; 2.2e-16</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&gt; M8withWeights &lt;- lm(incwage ~ age + age_sq +yrsed+ factor(married)*factor(male), data=cps_mar_2000_new_with_additional_vars, subset=(age &gt; 24 &amp; age &lt; 65), weights=perwt_rounded)</a:t>
          </a:r>
        </a:p>
        <a:p>
          <a:r>
            <a:rPr lang="en-US" sz="800">
              <a:latin typeface="Courier New" panose="02070309020205020404" pitchFamily="49" charset="0"/>
              <a:cs typeface="Courier New" panose="02070309020205020404" pitchFamily="49" charset="0"/>
            </a:rPr>
            <a:t>&gt; summary(M8withWeights)</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Call:</a:t>
          </a:r>
        </a:p>
        <a:p>
          <a:r>
            <a:rPr lang="en-US" sz="800">
              <a:latin typeface="Courier New" panose="02070309020205020404" pitchFamily="49" charset="0"/>
              <a:cs typeface="Courier New" panose="02070309020205020404" pitchFamily="49" charset="0"/>
            </a:rPr>
            <a:t>lm(formula = incwage ~ age + age_sq + yrsed + factor(married) * </a:t>
          </a:r>
        </a:p>
        <a:p>
          <a:r>
            <a:rPr lang="en-US" sz="800">
              <a:latin typeface="Courier New" panose="02070309020205020404" pitchFamily="49" charset="0"/>
              <a:cs typeface="Courier New" panose="02070309020205020404" pitchFamily="49" charset="0"/>
            </a:rPr>
            <a:t>    factor(male), data = cps_mar_2000_new_with_additional_vars, </a:t>
          </a:r>
        </a:p>
        <a:p>
          <a:r>
            <a:rPr lang="en-US" sz="800">
              <a:latin typeface="Courier New" panose="02070309020205020404" pitchFamily="49" charset="0"/>
              <a:cs typeface="Courier New" panose="02070309020205020404" pitchFamily="49" charset="0"/>
            </a:rPr>
            <a:t>    subset = (age &gt; 24 &amp; age &lt; 65), weights = perwt_rounded)</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Weighted Residuals:</a:t>
          </a:r>
        </a:p>
        <a:p>
          <a:r>
            <a:rPr lang="en-US" sz="800">
              <a:latin typeface="Courier New" panose="02070309020205020404" pitchFamily="49" charset="0"/>
              <a:cs typeface="Courier New" panose="02070309020205020404" pitchFamily="49" charset="0"/>
            </a:rPr>
            <a:t>     Min       1Q   Median       3Q      Max </a:t>
          </a:r>
        </a:p>
        <a:p>
          <a:r>
            <a:rPr lang="en-US" sz="800">
              <a:latin typeface="Courier New" panose="02070309020205020404" pitchFamily="49" charset="0"/>
              <a:cs typeface="Courier New" panose="02070309020205020404" pitchFamily="49" charset="0"/>
            </a:rPr>
            <a:t>-3984352  -647626  -133445   405105 15923466 </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Coefficients:</a:t>
          </a:r>
        </a:p>
        <a:p>
          <a:r>
            <a:rPr lang="en-US" sz="800">
              <a:latin typeface="Courier New" panose="02070309020205020404" pitchFamily="49" charset="0"/>
              <a:cs typeface="Courier New" panose="02070309020205020404" pitchFamily="49" charset="0"/>
            </a:rPr>
            <a:t>                                 Estimate Std. Error t value Pr(&gt;|t|)    </a:t>
          </a:r>
        </a:p>
        <a:p>
          <a:r>
            <a:rPr lang="en-US" sz="800">
              <a:latin typeface="Courier New" panose="02070309020205020404" pitchFamily="49" charset="0"/>
              <a:cs typeface="Courier New" panose="02070309020205020404" pitchFamily="49" charset="0"/>
            </a:rPr>
            <a:t>(Intercept)                    -8.060e+04  1.883e+03  -42.81   &lt;2e-16 ***</a:t>
          </a:r>
        </a:p>
        <a:p>
          <a:r>
            <a:rPr lang="en-US" sz="800">
              <a:latin typeface="Courier New" panose="02070309020205020404" pitchFamily="49" charset="0"/>
              <a:cs typeface="Courier New" panose="02070309020205020404" pitchFamily="49" charset="0"/>
            </a:rPr>
            <a:t>age                             2.694e+03  8.668e+01   31.07   &lt;2e-16 ***</a:t>
          </a:r>
        </a:p>
        <a:p>
          <a:r>
            <a:rPr lang="en-US" sz="800">
              <a:latin typeface="Courier New" panose="02070309020205020404" pitchFamily="49" charset="0"/>
              <a:cs typeface="Courier New" panose="02070309020205020404" pitchFamily="49" charset="0"/>
            </a:rPr>
            <a:t>age_sq                         -3.069e+01  9.847e-01  -31.17   &lt;2e-16 ***</a:t>
          </a:r>
        </a:p>
        <a:p>
          <a:r>
            <a:rPr lang="en-US" sz="800">
              <a:latin typeface="Courier New" panose="02070309020205020404" pitchFamily="49" charset="0"/>
              <a:cs typeface="Courier New" panose="02070309020205020404" pitchFamily="49" charset="0"/>
            </a:rPr>
            <a:t>yrsed                           3.492e+03  3.810e+01   91.66   &lt;2e-16 ***</a:t>
          </a:r>
        </a:p>
        <a:p>
          <a:r>
            <a:rPr lang="en-US" sz="800">
              <a:latin typeface="Courier New" panose="02070309020205020404" pitchFamily="49" charset="0"/>
              <a:cs typeface="Courier New" panose="02070309020205020404" pitchFamily="49" charset="0"/>
            </a:rPr>
            <a:t>factor(married)1               -4.353e+03  3.240e+02  -13.44   &lt;2e-16 ***</a:t>
          </a:r>
        </a:p>
        <a:p>
          <a:r>
            <a:rPr lang="en-US" sz="800">
              <a:latin typeface="Courier New" panose="02070309020205020404" pitchFamily="49" charset="0"/>
              <a:cs typeface="Courier New" panose="02070309020205020404" pitchFamily="49" charset="0"/>
            </a:rPr>
            <a:t>factor(male)1                   5.772e+03  3.767e+02   15.32   &lt;2e-16 ***</a:t>
          </a:r>
        </a:p>
        <a:p>
          <a:r>
            <a:rPr lang="en-US" sz="800">
              <a:latin typeface="Courier New" panose="02070309020205020404" pitchFamily="49" charset="0"/>
              <a:cs typeface="Courier New" panose="02070309020205020404" pitchFamily="49" charset="0"/>
            </a:rPr>
            <a:t>factor(married)1:factor(male)1  1.659e+04  4.652e+02   35.65   &lt;2e-16 ***</a:t>
          </a:r>
        </a:p>
        <a:p>
          <a:r>
            <a:rPr lang="en-US" sz="800">
              <a:latin typeface="Courier New" panose="02070309020205020404" pitchFamily="49" charset="0"/>
              <a:cs typeface="Courier New" panose="02070309020205020404" pitchFamily="49" charset="0"/>
            </a:rPr>
            <a:t>---</a:t>
          </a:r>
        </a:p>
        <a:p>
          <a:r>
            <a:rPr lang="en-US" sz="800">
              <a:latin typeface="Courier New" panose="02070309020205020404" pitchFamily="49" charset="0"/>
              <a:cs typeface="Courier New" panose="02070309020205020404" pitchFamily="49" charset="0"/>
            </a:rPr>
            <a:t>Signif. codes:  0 ‘***’ 0.001 ‘**’ 0.01 ‘*’ 0.05 ‘.’ 0.1 ‘ ’ 1</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Residual standard error: 1315000 on 69298 degrees of freedom</a:t>
          </a:r>
        </a:p>
        <a:p>
          <a:r>
            <a:rPr lang="en-US" sz="800">
              <a:latin typeface="Courier New" panose="02070309020205020404" pitchFamily="49" charset="0"/>
              <a:cs typeface="Courier New" panose="02070309020205020404" pitchFamily="49" charset="0"/>
            </a:rPr>
            <a:t>Multiple R-squared:  0.2014,	Adjusted R-squared:  0.2014 </a:t>
          </a:r>
        </a:p>
        <a:p>
          <a:r>
            <a:rPr lang="en-US" sz="800">
              <a:latin typeface="Courier New" panose="02070309020205020404" pitchFamily="49" charset="0"/>
              <a:cs typeface="Courier New" panose="02070309020205020404" pitchFamily="49" charset="0"/>
            </a:rPr>
            <a:t>F-statistic:  2913 on 6 and 69298 DF,  p-value: &lt; 2.2e-16</a:t>
          </a:r>
        </a:p>
      </xdr:txBody>
    </xdr:sp>
    <xdr:clientData/>
  </xdr:oneCellAnchor>
  <xdr:twoCellAnchor>
    <xdr:from>
      <xdr:col>46</xdr:col>
      <xdr:colOff>361950</xdr:colOff>
      <xdr:row>9</xdr:row>
      <xdr:rowOff>76199</xdr:rowOff>
    </xdr:from>
    <xdr:to>
      <xdr:col>55</xdr:col>
      <xdr:colOff>285750</xdr:colOff>
      <xdr:row>47</xdr:row>
      <xdr:rowOff>123825</xdr:rowOff>
    </xdr:to>
    <xdr:sp macro="" textlink="">
      <xdr:nvSpPr>
        <xdr:cNvPr id="8" name="TextBox 7"/>
        <xdr:cNvSpPr txBox="1"/>
      </xdr:nvSpPr>
      <xdr:spPr>
        <a:xfrm>
          <a:off x="28746450" y="1533524"/>
          <a:ext cx="5410200" cy="620077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800">
              <a:latin typeface="Courier New" panose="02070309020205020404" pitchFamily="49" charset="0"/>
              <a:cs typeface="Courier New" panose="02070309020205020404" pitchFamily="49" charset="0"/>
            </a:rPr>
            <a:t>* Model 4 again:</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regress incwage age  age_sq yrsed married if age&gt;24 &amp; age&lt;65 [aweight= perwt_rounded]</a:t>
          </a:r>
        </a:p>
        <a:p>
          <a:r>
            <a:rPr lang="en-US" sz="800">
              <a:latin typeface="Courier New" panose="02070309020205020404" pitchFamily="49" charset="0"/>
              <a:cs typeface="Courier New" panose="02070309020205020404" pitchFamily="49" charset="0"/>
            </a:rPr>
            <a:t>(sum of wgt is 142,609,350)</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Source |       SS           df       MS      Number of obs   =    69,305</a:t>
          </a:r>
        </a:p>
        <a:p>
          <a:r>
            <a:rPr lang="en-US" sz="800">
              <a:latin typeface="Courier New" panose="02070309020205020404" pitchFamily="49" charset="0"/>
              <a:cs typeface="Courier New" panose="02070309020205020404" pitchFamily="49" charset="0"/>
            </a:rPr>
            <a:t>-------------+----------------------------------   F(4, 69300)     =   2381.45</a:t>
          </a:r>
        </a:p>
        <a:p>
          <a:r>
            <a:rPr lang="en-US" sz="800">
              <a:latin typeface="Courier New" panose="02070309020205020404" pitchFamily="49" charset="0"/>
              <a:cs typeface="Courier New" panose="02070309020205020404" pitchFamily="49" charset="0"/>
            </a:rPr>
            <a:t>       Model |  8.8120e+12         4  2.2030e+12   Prob &gt; F        =    0.0000</a:t>
          </a:r>
        </a:p>
        <a:p>
          <a:r>
            <a:rPr lang="en-US" sz="800">
              <a:latin typeface="Courier New" panose="02070309020205020404" pitchFamily="49" charset="0"/>
              <a:cs typeface="Courier New" panose="02070309020205020404" pitchFamily="49" charset="0"/>
            </a:rPr>
            <a:t>    Residual |  6.4107e+13    69,300   925065514   R-squared       =    0.1208</a:t>
          </a:r>
        </a:p>
        <a:p>
          <a:r>
            <a:rPr lang="en-US" sz="800">
              <a:latin typeface="Courier New" panose="02070309020205020404" pitchFamily="49" charset="0"/>
              <a:cs typeface="Courier New" panose="02070309020205020404" pitchFamily="49" charset="0"/>
            </a:rPr>
            <a:t>-------------+----------------------------------   Adj R-squared   =    0.1208</a:t>
          </a:r>
        </a:p>
        <a:p>
          <a:r>
            <a:rPr lang="en-US" sz="800">
              <a:latin typeface="Courier New" panose="02070309020205020404" pitchFamily="49" charset="0"/>
              <a:cs typeface="Courier New" panose="02070309020205020404" pitchFamily="49" charset="0"/>
            </a:rPr>
            <a:t>       Total |  7.2919e+13    69,304  1.0522e+09   Root MSE        =     30415</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a:t>
          </a:r>
        </a:p>
        <a:p>
          <a:r>
            <a:rPr lang="en-US" sz="800">
              <a:latin typeface="Courier New" panose="02070309020205020404" pitchFamily="49" charset="0"/>
              <a:cs typeface="Courier New" panose="02070309020205020404" pitchFamily="49" charset="0"/>
            </a:rPr>
            <a:t>     incwage |      Coef.   Std. Err.      t    P&gt;|t|     [95% Conf. Interval]</a:t>
          </a:r>
        </a:p>
        <a:p>
          <a:r>
            <a:rPr lang="en-US" sz="800">
              <a:latin typeface="Courier New" panose="02070309020205020404" pitchFamily="49" charset="0"/>
              <a:cs typeface="Courier New" panose="02070309020205020404" pitchFamily="49" charset="0"/>
            </a:rPr>
            <a:t>-------------+----------------------------------------------------------------</a:t>
          </a:r>
        </a:p>
        <a:p>
          <a:r>
            <a:rPr lang="en-US" sz="800">
              <a:latin typeface="Courier New" panose="02070309020205020404" pitchFamily="49" charset="0"/>
              <a:cs typeface="Courier New" panose="02070309020205020404" pitchFamily="49" charset="0"/>
            </a:rPr>
            <a:t>         age |   2750.334   90.94231    30.24   0.000     2572.088    2928.581</a:t>
          </a:r>
        </a:p>
        <a:p>
          <a:r>
            <a:rPr lang="en-US" sz="800">
              <a:latin typeface="Courier New" panose="02070309020205020404" pitchFamily="49" charset="0"/>
              <a:cs typeface="Courier New" panose="02070309020205020404" pitchFamily="49" charset="0"/>
            </a:rPr>
            <a:t>      age_sq |  -31.11534   1.033189   -30.12   0.000    -33.14039    -29.0903</a:t>
          </a:r>
        </a:p>
        <a:p>
          <a:r>
            <a:rPr lang="en-US" sz="800">
              <a:latin typeface="Courier New" panose="02070309020205020404" pitchFamily="49" charset="0"/>
              <a:cs typeface="Courier New" panose="02070309020205020404" pitchFamily="49" charset="0"/>
            </a:rPr>
            <a:t>       yrsed |   3526.702   39.97125    88.23   0.000     3448.359    3605.046</a:t>
          </a:r>
        </a:p>
        <a:p>
          <a:r>
            <a:rPr lang="en-US" sz="800">
              <a:latin typeface="Courier New" panose="02070309020205020404" pitchFamily="49" charset="0"/>
              <a:cs typeface="Courier New" panose="02070309020205020404" pitchFamily="49" charset="0"/>
            </a:rPr>
            <a:t>     married |   3838.911   246.7659    15.56   0.000      3355.25    4322.571</a:t>
          </a:r>
        </a:p>
        <a:p>
          <a:r>
            <a:rPr lang="en-US" sz="800">
              <a:latin typeface="Courier New" panose="02070309020205020404" pitchFamily="49" charset="0"/>
              <a:cs typeface="Courier New" panose="02070309020205020404" pitchFamily="49" charset="0"/>
            </a:rPr>
            <a:t>       _cons |  -79848.53   1962.871   -40.68   0.000    -83695.75   -76001.31</a:t>
          </a:r>
        </a:p>
        <a:p>
          <a:r>
            <a:rPr lang="en-US" sz="800">
              <a:latin typeface="Courier New" panose="02070309020205020404" pitchFamily="49" charset="0"/>
              <a:cs typeface="Courier New" panose="02070309020205020404" pitchFamily="49" charset="0"/>
            </a:rPr>
            <a:t>------------------------------------------------------------------------------</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*Testing</a:t>
          </a:r>
          <a:r>
            <a:rPr lang="en-US" sz="800" baseline="0">
              <a:latin typeface="Courier New" panose="02070309020205020404" pitchFamily="49" charset="0"/>
              <a:cs typeface="Courier New" panose="02070309020205020404" pitchFamily="49" charset="0"/>
            </a:rPr>
            <a:t> the mediation of age and education on marriage's effect on income:</a:t>
          </a:r>
        </a:p>
        <a:p>
          <a:endParaRPr lang="en-US" sz="800" baseline="0">
            <a:latin typeface="Courier New" panose="02070309020205020404" pitchFamily="49" charset="0"/>
            <a:cs typeface="Courier New" panose="02070309020205020404" pitchFamily="49" charset="0"/>
          </a:endParaRPr>
        </a:p>
        <a:p>
          <a:r>
            <a:rPr lang="en-US" sz="800" baseline="0">
              <a:latin typeface="Courier New" panose="02070309020205020404" pitchFamily="49" charset="0"/>
              <a:cs typeface="Courier New" panose="02070309020205020404" pitchFamily="49" charset="0"/>
            </a:rPr>
            <a:t>Model 9: The interactions between marital status and age and education show that older and more educated people get more income benefit from marriage. </a:t>
          </a:r>
        </a:p>
        <a:p>
          <a:endParaRPr lang="en-US" sz="800" baseline="0">
            <a:latin typeface="Courier New" panose="02070309020205020404" pitchFamily="49" charset="0"/>
            <a:cs typeface="Courier New" panose="02070309020205020404" pitchFamily="49" charset="0"/>
          </a:endParaRPr>
        </a:p>
        <a:p>
          <a:r>
            <a:rPr lang="en-US" sz="800" baseline="0">
              <a:latin typeface="Courier New" panose="02070309020205020404" pitchFamily="49" charset="0"/>
              <a:cs typeface="Courier New" panose="02070309020205020404" pitchFamily="49" charset="0"/>
            </a:rPr>
            <a:t>. regress incwage age  age_sq yrsed married c.married#c.age c.married#c.yrsed if age&gt;24 &amp; age&lt;65 [aweight= perwt_rounded]</a:t>
          </a:r>
        </a:p>
        <a:p>
          <a:r>
            <a:rPr lang="en-US" sz="800" baseline="0">
              <a:latin typeface="Courier New" panose="02070309020205020404" pitchFamily="49" charset="0"/>
              <a:cs typeface="Courier New" panose="02070309020205020404" pitchFamily="49" charset="0"/>
            </a:rPr>
            <a:t>(sum of wgt is 142,609,350)</a:t>
          </a:r>
        </a:p>
        <a:p>
          <a:endParaRPr lang="en-US" sz="800" baseline="0">
            <a:latin typeface="Courier New" panose="02070309020205020404" pitchFamily="49" charset="0"/>
            <a:cs typeface="Courier New" panose="02070309020205020404" pitchFamily="49" charset="0"/>
          </a:endParaRPr>
        </a:p>
        <a:p>
          <a:r>
            <a:rPr lang="en-US" sz="800" baseline="0">
              <a:latin typeface="Courier New" panose="02070309020205020404" pitchFamily="49" charset="0"/>
              <a:cs typeface="Courier New" panose="02070309020205020404" pitchFamily="49" charset="0"/>
            </a:rPr>
            <a:t>      Source |       SS           df       MS      Number of obs   =    69,305</a:t>
          </a:r>
        </a:p>
        <a:p>
          <a:r>
            <a:rPr lang="en-US" sz="800" baseline="0">
              <a:latin typeface="Courier New" panose="02070309020205020404" pitchFamily="49" charset="0"/>
              <a:cs typeface="Courier New" panose="02070309020205020404" pitchFamily="49" charset="0"/>
            </a:rPr>
            <a:t>-------------+----------------------------------   F(6, 69298)     =   1604.01</a:t>
          </a:r>
        </a:p>
        <a:p>
          <a:r>
            <a:rPr lang="en-US" sz="800" baseline="0">
              <a:latin typeface="Courier New" panose="02070309020205020404" pitchFamily="49" charset="0"/>
              <a:cs typeface="Courier New" panose="02070309020205020404" pitchFamily="49" charset="0"/>
            </a:rPr>
            <a:t>       Model |  8.8920e+12         6  1.4820e+12   Prob &gt; F        =    0.0000</a:t>
          </a:r>
        </a:p>
        <a:p>
          <a:r>
            <a:rPr lang="en-US" sz="800" baseline="0">
              <a:latin typeface="Courier New" panose="02070309020205020404" pitchFamily="49" charset="0"/>
              <a:cs typeface="Courier New" panose="02070309020205020404" pitchFamily="49" charset="0"/>
            </a:rPr>
            <a:t>    Residual |  6.4027e+13    69,298   923937260   R-squared       =    0.1219</a:t>
          </a:r>
        </a:p>
        <a:p>
          <a:r>
            <a:rPr lang="en-US" sz="800" baseline="0">
              <a:latin typeface="Courier New" panose="02070309020205020404" pitchFamily="49" charset="0"/>
              <a:cs typeface="Courier New" panose="02070309020205020404" pitchFamily="49" charset="0"/>
            </a:rPr>
            <a:t>-------------+----------------------------------   Adj R-squared   =    0.1219</a:t>
          </a:r>
        </a:p>
        <a:p>
          <a:r>
            <a:rPr lang="en-US" sz="800" baseline="0">
              <a:latin typeface="Courier New" panose="02070309020205020404" pitchFamily="49" charset="0"/>
              <a:cs typeface="Courier New" panose="02070309020205020404" pitchFamily="49" charset="0"/>
            </a:rPr>
            <a:t>       Total |  7.2919e+13    69,304  1.0522e+09   Root MSE        =     30396</a:t>
          </a:r>
        </a:p>
        <a:p>
          <a:endParaRPr lang="en-US" sz="800" baseline="0">
            <a:latin typeface="Courier New" panose="02070309020205020404" pitchFamily="49" charset="0"/>
            <a:cs typeface="Courier New" panose="02070309020205020404" pitchFamily="49" charset="0"/>
          </a:endParaRPr>
        </a:p>
        <a:p>
          <a:r>
            <a:rPr lang="en-US" sz="800" baseline="0">
              <a:latin typeface="Courier New" panose="02070309020205020404" pitchFamily="49" charset="0"/>
              <a:cs typeface="Courier New" panose="02070309020205020404" pitchFamily="49" charset="0"/>
            </a:rPr>
            <a:t>-----------------------------------------------------------------------------------</a:t>
          </a:r>
        </a:p>
        <a:p>
          <a:r>
            <a:rPr lang="en-US" sz="800" baseline="0">
              <a:latin typeface="Courier New" panose="02070309020205020404" pitchFamily="49" charset="0"/>
              <a:cs typeface="Courier New" panose="02070309020205020404" pitchFamily="49" charset="0"/>
            </a:rPr>
            <a:t>          incwage |      Coef.   Std. Err.      t    P&gt;|t|     [95% Conf. Interval]</a:t>
          </a:r>
        </a:p>
        <a:p>
          <a:r>
            <a:rPr lang="en-US" sz="800" baseline="0">
              <a:latin typeface="Courier New" panose="02070309020205020404" pitchFamily="49" charset="0"/>
              <a:cs typeface="Courier New" panose="02070309020205020404" pitchFamily="49" charset="0"/>
            </a:rPr>
            <a:t>------------------+----------------------------------------------------------------</a:t>
          </a:r>
        </a:p>
        <a:p>
          <a:r>
            <a:rPr lang="en-US" sz="800" baseline="0">
              <a:latin typeface="Courier New" panose="02070309020205020404" pitchFamily="49" charset="0"/>
              <a:cs typeface="Courier New" panose="02070309020205020404" pitchFamily="49" charset="0"/>
            </a:rPr>
            <a:t>              age |    2723.16   90.95551    29.94   0.000     2544.888    2901.433</a:t>
          </a:r>
        </a:p>
        <a:p>
          <a:r>
            <a:rPr lang="en-US" sz="800" baseline="0">
              <a:latin typeface="Courier New" panose="02070309020205020404" pitchFamily="49" charset="0"/>
              <a:cs typeface="Courier New" panose="02070309020205020404" pitchFamily="49" charset="0"/>
            </a:rPr>
            <a:t>           age_sq |   -31.8909   1.046033   -30.49   0.000    -33.94112   -29.84068</a:t>
          </a:r>
        </a:p>
        <a:p>
          <a:r>
            <a:rPr lang="en-US" sz="800" baseline="0">
              <a:latin typeface="Courier New" panose="02070309020205020404" pitchFamily="49" charset="0"/>
              <a:cs typeface="Courier New" panose="02070309020205020404" pitchFamily="49" charset="0"/>
            </a:rPr>
            <a:t>            yrsed |   3115.652   67.41566    46.22   0.000     2983.517    3247.787</a:t>
          </a:r>
        </a:p>
        <a:p>
          <a:r>
            <a:rPr lang="en-US" sz="800" baseline="0">
              <a:latin typeface="Courier New" panose="02070309020205020404" pitchFamily="49" charset="0"/>
              <a:cs typeface="Courier New" panose="02070309020205020404" pitchFamily="49" charset="0"/>
            </a:rPr>
            <a:t>          married |  -10551.08    1566.26    -6.74   0.000    -13620.94   -7481.208</a:t>
          </a:r>
        </a:p>
        <a:p>
          <a:r>
            <a:rPr lang="en-US" sz="800" baseline="0">
              <a:latin typeface="Courier New" panose="02070309020205020404" pitchFamily="49" charset="0"/>
              <a:cs typeface="Courier New" panose="02070309020205020404" pitchFamily="49" charset="0"/>
            </a:rPr>
            <a:t>                  |</a:t>
          </a:r>
        </a:p>
        <a:p>
          <a:r>
            <a:rPr lang="en-US" sz="800" baseline="0">
              <a:latin typeface="Courier New" panose="02070309020205020404" pitchFamily="49" charset="0"/>
              <a:cs typeface="Courier New" panose="02070309020205020404" pitchFamily="49" charset="0"/>
            </a:rPr>
            <a:t>  c.married#c.age |   145.5513   23.25044     6.26   0.000     99.98052    191.1222</a:t>
          </a:r>
        </a:p>
        <a:p>
          <a:r>
            <a:rPr lang="en-US" sz="800" baseline="0">
              <a:latin typeface="Courier New" panose="02070309020205020404" pitchFamily="49" charset="0"/>
              <a:cs typeface="Courier New" panose="02070309020205020404" pitchFamily="49" charset="0"/>
            </a:rPr>
            <a:t>                  |</a:t>
          </a:r>
        </a:p>
        <a:p>
          <a:r>
            <a:rPr lang="en-US" sz="800" baseline="0">
              <a:latin typeface="Courier New" panose="02070309020205020404" pitchFamily="49" charset="0"/>
              <a:cs typeface="Courier New" panose="02070309020205020404" pitchFamily="49" charset="0"/>
            </a:rPr>
            <a:t>c.married#c.yrsed |   620.3899   83.67118     7.41   0.000     456.3945    784.3853</a:t>
          </a:r>
        </a:p>
        <a:p>
          <a:r>
            <a:rPr lang="en-US" sz="800" baseline="0">
              <a:latin typeface="Courier New" panose="02070309020205020404" pitchFamily="49" charset="0"/>
              <a:cs typeface="Courier New" panose="02070309020205020404" pitchFamily="49" charset="0"/>
            </a:rPr>
            <a:t>                  |</a:t>
          </a:r>
        </a:p>
        <a:p>
          <a:r>
            <a:rPr lang="en-US" sz="800" baseline="0">
              <a:latin typeface="Courier New" panose="02070309020205020404" pitchFamily="49" charset="0"/>
              <a:cs typeface="Courier New" panose="02070309020205020404" pitchFamily="49" charset="0"/>
            </a:rPr>
            <a:t>            _cons |  -71911.61   2152.914   -33.40   0.000    -76131.31    -67691.9</a:t>
          </a:r>
        </a:p>
        <a:p>
          <a:r>
            <a:rPr lang="en-US" sz="800" baseline="0">
              <a:latin typeface="Courier New" panose="02070309020205020404" pitchFamily="49" charset="0"/>
              <a:cs typeface="Courier New" panose="02070309020205020404" pitchFamily="49" charset="0"/>
            </a:rPr>
            <a:t>-----------------------------------------------------------------------------------</a:t>
          </a:r>
        </a:p>
        <a:p>
          <a:endParaRPr lang="en-US" sz="800" baseline="0">
            <a:latin typeface="Courier New" panose="02070309020205020404" pitchFamily="49" charset="0"/>
            <a:cs typeface="Courier New" panose="02070309020205020404" pitchFamily="49" charset="0"/>
          </a:endParaRPr>
        </a:p>
        <a:p>
          <a:endParaRPr lang="en-US" sz="800" baseline="0">
            <a:latin typeface="Courier New" panose="02070309020205020404" pitchFamily="49" charset="0"/>
            <a:cs typeface="Courier New" panose="02070309020205020404" pitchFamily="49" charset="0"/>
          </a:endParaRPr>
        </a:p>
        <a:p>
          <a:endParaRPr lang="en-US" sz="800">
            <a:latin typeface="Courier New" panose="02070309020205020404" pitchFamily="49" charset="0"/>
            <a:cs typeface="Courier New" panose="02070309020205020404" pitchFamily="49" charset="0"/>
          </a:endParaRPr>
        </a:p>
        <a:p>
          <a:endParaRPr lang="en-US" sz="1100"/>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7</xdr:col>
      <xdr:colOff>209550</xdr:colOff>
      <xdr:row>12</xdr:row>
      <xdr:rowOff>57150</xdr:rowOff>
    </xdr:from>
    <xdr:to>
      <xdr:col>16</xdr:col>
      <xdr:colOff>419100</xdr:colOff>
      <xdr:row>33</xdr:row>
      <xdr:rowOff>19050</xdr:rowOff>
    </xdr:to>
    <xdr:graphicFrame macro="">
      <xdr:nvGraphicFramePr>
        <xdr:cNvPr id="3620335"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276225</xdr:colOff>
      <xdr:row>34</xdr:row>
      <xdr:rowOff>0</xdr:rowOff>
    </xdr:from>
    <xdr:to>
      <xdr:col>16</xdr:col>
      <xdr:colOff>485775</xdr:colOff>
      <xdr:row>61</xdr:row>
      <xdr:rowOff>142875</xdr:rowOff>
    </xdr:to>
    <xdr:graphicFrame macro="">
      <xdr:nvGraphicFramePr>
        <xdr:cNvPr id="3620336"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9</xdr:col>
      <xdr:colOff>266700</xdr:colOff>
      <xdr:row>62</xdr:row>
      <xdr:rowOff>95250</xdr:rowOff>
    </xdr:from>
    <xdr:to>
      <xdr:col>18</xdr:col>
      <xdr:colOff>485775</xdr:colOff>
      <xdr:row>90</xdr:row>
      <xdr:rowOff>85725</xdr:rowOff>
    </xdr:to>
    <xdr:graphicFrame macro="">
      <xdr:nvGraphicFramePr>
        <xdr:cNvPr id="3620337"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85725</xdr:colOff>
      <xdr:row>61</xdr:row>
      <xdr:rowOff>108585</xdr:rowOff>
    </xdr:from>
    <xdr:to>
      <xdr:col>9</xdr:col>
      <xdr:colOff>9525</xdr:colOff>
      <xdr:row>135</xdr:row>
      <xdr:rowOff>133363</xdr:rowOff>
    </xdr:to>
    <xdr:sp macro="" textlink="">
      <xdr:nvSpPr>
        <xdr:cNvPr id="10244" name="Text Box 4"/>
        <xdr:cNvSpPr txBox="1">
          <a:spLocks noChangeArrowheads="1"/>
        </xdr:cNvSpPr>
      </xdr:nvSpPr>
      <xdr:spPr bwMode="auto">
        <a:xfrm>
          <a:off x="85725" y="9991725"/>
          <a:ext cx="5524500" cy="1200150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Courier New"/>
              <a:cs typeface="Courier New"/>
            </a:rPr>
            <a:t>Notes on how I made the graphs. M1 and M2 I just plugged in the coefficients from the regression. M3, however is also a function of yrsed. So for M3 I had Stata produce the fitted values, then I tabled the average fitted values by age, using the option replace (so that the data was replaced by table- Make Sure you save before you do this!) and then went to the data browser or data editor and copied from Sata to Excel.</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a:t>
          </a:r>
          <a:r>
            <a:rPr lang="en-US" sz="900" b="1" i="0" u="none" strike="noStrike" baseline="0">
              <a:solidFill>
                <a:srgbClr val="000000"/>
              </a:solidFill>
              <a:latin typeface="Courier New"/>
              <a:cs typeface="Courier New"/>
            </a:rPr>
            <a:t>regress incwage age  age_sq yrsed if age&gt;24 &amp; age&lt;65 [aweight= perwt_rounded]</a:t>
          </a:r>
        </a:p>
        <a:p>
          <a:pPr algn="l" rtl="0">
            <a:defRPr sz="1000"/>
          </a:pPr>
          <a:r>
            <a:rPr lang="en-US" sz="900" b="1" i="0" u="none" strike="noStrike" baseline="0">
              <a:solidFill>
                <a:srgbClr val="000000"/>
              </a:solidFill>
              <a:latin typeface="Courier New"/>
              <a:cs typeface="Courier New"/>
            </a:rPr>
            <a:t>(sum of wgt is   1.4261e+08)</a:t>
          </a:r>
          <a:endParaRPr lang="en-US" sz="900" b="0" i="0" u="none" strike="noStrike" baseline="0">
            <a:solidFill>
              <a:srgbClr val="000000"/>
            </a:solidFill>
            <a:latin typeface="Courier New"/>
            <a:cs typeface="Courier New"/>
          </a:endParaRP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Source |       SS       df       MS              Number of obs =   69305</a:t>
          </a:r>
        </a:p>
        <a:p>
          <a:pPr algn="l" rtl="0">
            <a:defRPr sz="1000"/>
          </a:pPr>
          <a:r>
            <a:rPr lang="en-US" sz="900" b="0" i="0" u="none" strike="noStrike" baseline="0">
              <a:solidFill>
                <a:srgbClr val="000000"/>
              </a:solidFill>
              <a:latin typeface="Courier New"/>
              <a:cs typeface="Courier New"/>
            </a:rPr>
            <a:t>-------------+------------------------------           F(  3, 69301) = 3083.86</a:t>
          </a:r>
        </a:p>
        <a:p>
          <a:pPr algn="l" rtl="0">
            <a:defRPr sz="1000"/>
          </a:pPr>
          <a:r>
            <a:rPr lang="en-US" sz="900" b="0" i="0" u="none" strike="noStrike" baseline="0">
              <a:solidFill>
                <a:srgbClr val="000000"/>
              </a:solidFill>
              <a:latin typeface="Courier New"/>
              <a:cs typeface="Courier New"/>
            </a:rPr>
            <a:t>       Model |  8.5881e+12     3  2.8627e+12           Prob &gt; F      =  0.0000</a:t>
          </a:r>
        </a:p>
        <a:p>
          <a:pPr algn="l" rtl="0">
            <a:defRPr sz="1000"/>
          </a:pPr>
          <a:r>
            <a:rPr lang="en-US" sz="900" b="0" i="0" u="none" strike="noStrike" baseline="0">
              <a:solidFill>
                <a:srgbClr val="000000"/>
              </a:solidFill>
              <a:latin typeface="Courier New"/>
              <a:cs typeface="Courier New"/>
            </a:rPr>
            <a:t>    Residual |  6.4331e+13 69301   928282733           R-squared     =  0.1178</a:t>
          </a:r>
        </a:p>
        <a:p>
          <a:pPr algn="l" rtl="0">
            <a:defRPr sz="1000"/>
          </a:pPr>
          <a:r>
            <a:rPr lang="en-US" sz="900" b="0" i="0" u="none" strike="noStrike" baseline="0">
              <a:solidFill>
                <a:srgbClr val="000000"/>
              </a:solidFill>
              <a:latin typeface="Courier New"/>
              <a:cs typeface="Courier New"/>
            </a:rPr>
            <a:t>-------------+------------------------------           Adj R-squared =  0.1177</a:t>
          </a:r>
        </a:p>
        <a:p>
          <a:pPr algn="l" rtl="0">
            <a:defRPr sz="1000"/>
          </a:pPr>
          <a:r>
            <a:rPr lang="en-US" sz="900" b="0" i="0" u="none" strike="noStrike" baseline="0">
              <a:solidFill>
                <a:srgbClr val="000000"/>
              </a:solidFill>
              <a:latin typeface="Courier New"/>
              <a:cs typeface="Courier New"/>
            </a:rPr>
            <a:t>       Total |  7.2919e+13 69304  1.0522e+09           Root MSE      =   30468</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incwage |      Coef.   Std. Err.      t    P&gt;|t|     [95% Conf. Interval]</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age |   2891.918   90.64298    31.90   0.000     2714.258    3069.578</a:t>
          </a:r>
        </a:p>
        <a:p>
          <a:pPr algn="l" rtl="0">
            <a:defRPr sz="1000"/>
          </a:pPr>
          <a:r>
            <a:rPr lang="en-US" sz="900" b="0" i="0" u="none" strike="noStrike" baseline="0">
              <a:solidFill>
                <a:srgbClr val="000000"/>
              </a:solidFill>
              <a:latin typeface="Courier New"/>
              <a:cs typeface="Courier New"/>
            </a:rPr>
            <a:t>      age_sq |  -32.46307   1.031339   -31.48   0.000     -34.4845   -30.44165</a:t>
          </a:r>
        </a:p>
        <a:p>
          <a:pPr algn="l" rtl="0">
            <a:defRPr sz="1000"/>
          </a:pPr>
          <a:r>
            <a:rPr lang="en-US" sz="900" b="0" i="0" u="none" strike="noStrike" baseline="0">
              <a:solidFill>
                <a:srgbClr val="000000"/>
              </a:solidFill>
              <a:latin typeface="Courier New"/>
              <a:cs typeface="Courier New"/>
            </a:rPr>
            <a:t>       yrsed |   3561.537   39.97782    89.09   0.000     3483.181    3639.894</a:t>
          </a:r>
        </a:p>
        <a:p>
          <a:pPr algn="l" rtl="0">
            <a:defRPr sz="1000"/>
          </a:pPr>
          <a:r>
            <a:rPr lang="en-US" sz="900" b="0" i="0" u="none" strike="noStrike" baseline="0">
              <a:solidFill>
                <a:srgbClr val="000000"/>
              </a:solidFill>
              <a:latin typeface="Courier New"/>
              <a:cs typeface="Courier New"/>
            </a:rPr>
            <a:t>       _cons |  -81235.26   1964.252   -41.36   0.000    -85085.19   -77385.33</a:t>
          </a:r>
        </a:p>
        <a:p>
          <a:pPr algn="l" rtl="0">
            <a:defRPr sz="1000"/>
          </a:pPr>
          <a:r>
            <a:rPr lang="en-US" sz="900" b="0" i="0" u="none" strike="noStrike" baseline="0">
              <a:solidFill>
                <a:srgbClr val="000000"/>
              </a:solidFill>
              <a:latin typeface="Courier New"/>
              <a:cs typeface="Courier New"/>
            </a:rPr>
            <a:t>------------------------------------------------------------------------------</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a:t>
          </a:r>
          <a:r>
            <a:rPr lang="en-US" sz="900" b="1" i="0" u="none" strike="noStrike" baseline="0">
              <a:solidFill>
                <a:srgbClr val="000000"/>
              </a:solidFill>
              <a:latin typeface="Courier New"/>
              <a:cs typeface="Courier New"/>
            </a:rPr>
            <a:t>predict M3</a:t>
          </a:r>
        </a:p>
        <a:p>
          <a:pPr algn="l" rtl="0">
            <a:defRPr sz="1000"/>
          </a:pPr>
          <a:r>
            <a:rPr lang="en-US" sz="900" b="0" i="0" u="none" strike="noStrike" baseline="0">
              <a:solidFill>
                <a:srgbClr val="000000"/>
              </a:solidFill>
              <a:latin typeface="Courier New"/>
              <a:cs typeface="Courier New"/>
            </a:rPr>
            <a:t>(option xb assumed; fitted values)</a:t>
          </a:r>
        </a:p>
        <a:p>
          <a:pPr algn="l" rtl="0">
            <a:defRPr sz="1000"/>
          </a:pPr>
          <a:r>
            <a:rPr lang="en-US" sz="900" b="0" i="0" u="none" strike="noStrike" baseline="0">
              <a:solidFill>
                <a:srgbClr val="000000"/>
              </a:solidFill>
              <a:latin typeface="Courier New"/>
              <a:cs typeface="Courier New"/>
            </a:rPr>
            <a:t>(30484 missing values generated)</a:t>
          </a:r>
          <a:endParaRPr lang="en-US" sz="1000" b="0" i="0" u="none" strike="noStrike" baseline="0">
            <a:solidFill>
              <a:srgbClr val="000000"/>
            </a:solidFill>
            <a:latin typeface="Arial"/>
            <a:cs typeface="Arial"/>
          </a:endParaRPr>
        </a:p>
        <a:p>
          <a:pPr algn="l" rtl="0">
            <a:defRPr sz="1000"/>
          </a:pPr>
          <a:endParaRPr lang="en-US" sz="900" b="1"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*Note: I am using the version 16 version of table here because that version makes it easier to replace the data in memory with the summary table of predicted values</a:t>
          </a:r>
        </a:p>
        <a:p>
          <a:pPr algn="l" rtl="0">
            <a:defRPr sz="1000"/>
          </a:pPr>
          <a:endParaRPr lang="en-US" sz="900" b="1" i="0" u="none" strike="noStrike" baseline="0">
            <a:solidFill>
              <a:srgbClr val="000000"/>
            </a:solidFill>
            <a:latin typeface="Courier New"/>
            <a:cs typeface="Courier New"/>
          </a:endParaRPr>
        </a:p>
        <a:p>
          <a:pPr algn="l" rtl="0">
            <a:defRPr sz="1000"/>
          </a:pPr>
          <a:r>
            <a:rPr lang="en-US" sz="900" b="1" i="0" u="none" strike="noStrike" baseline="0">
              <a:solidFill>
                <a:srgbClr val="000000"/>
              </a:solidFill>
              <a:latin typeface="Courier New"/>
              <a:cs typeface="Courier New"/>
            </a:rPr>
            <a:t>version 16: table age if age&gt;24 &amp; age&lt;65 [aweight= perwt_rounded], contents (mean incwage mean M3) replace</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Age | mean(incwage)       mean(M3)</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25 |   18994.63884       19096.91</a:t>
          </a:r>
        </a:p>
        <a:p>
          <a:pPr algn="l" rtl="0">
            <a:defRPr sz="1000"/>
          </a:pPr>
          <a:r>
            <a:rPr lang="en-US" sz="900" b="0" i="0" u="none" strike="noStrike" baseline="0">
              <a:solidFill>
                <a:srgbClr val="000000"/>
              </a:solidFill>
              <a:latin typeface="Courier New"/>
              <a:cs typeface="Courier New"/>
            </a:rPr>
            <a:t>       26 |   21609.25855       20581.67</a:t>
          </a:r>
        </a:p>
        <a:p>
          <a:pPr algn="l" rtl="0">
            <a:defRPr sz="1000"/>
          </a:pPr>
          <a:r>
            <a:rPr lang="en-US" sz="900" b="0" i="0" u="none" strike="noStrike" baseline="0">
              <a:solidFill>
                <a:srgbClr val="000000"/>
              </a:solidFill>
              <a:latin typeface="Courier New"/>
              <a:cs typeface="Courier New"/>
            </a:rPr>
            <a:t>       27 |   22602.97719       21868.98</a:t>
          </a:r>
        </a:p>
        <a:p>
          <a:pPr algn="l" rtl="0">
            <a:defRPr sz="1000"/>
          </a:pPr>
          <a:r>
            <a:rPr lang="en-US" sz="900" b="0" i="0" u="none" strike="noStrike" baseline="0">
              <a:solidFill>
                <a:srgbClr val="000000"/>
              </a:solidFill>
              <a:latin typeface="Courier New"/>
              <a:cs typeface="Courier New"/>
            </a:rPr>
            <a:t>       28 |   23740.77618       22835.61</a:t>
          </a:r>
        </a:p>
        <a:p>
          <a:pPr algn="l" rtl="0">
            <a:defRPr sz="1000"/>
          </a:pPr>
          <a:r>
            <a:rPr lang="en-US" sz="900" b="0" i="0" u="none" strike="noStrike" baseline="0">
              <a:solidFill>
                <a:srgbClr val="000000"/>
              </a:solidFill>
              <a:latin typeface="Courier New"/>
              <a:cs typeface="Courier New"/>
            </a:rPr>
            <a:t>       29 |   24434.94152       24495.37</a:t>
          </a:r>
        </a:p>
        <a:p>
          <a:pPr algn="l" rtl="0">
            <a:defRPr sz="1000"/>
          </a:pPr>
          <a:r>
            <a:rPr lang="en-US" sz="900" b="0" i="0" u="none" strike="noStrike" baseline="0">
              <a:solidFill>
                <a:srgbClr val="000000"/>
              </a:solidFill>
              <a:latin typeface="Courier New"/>
              <a:cs typeface="Courier New"/>
            </a:rPr>
            <a:t>       30 |   25561.54957       24737.83</a:t>
          </a:r>
        </a:p>
        <a:p>
          <a:pPr algn="l" rtl="0">
            <a:defRPr sz="1000"/>
          </a:pPr>
          <a:r>
            <a:rPr lang="en-US" sz="900" b="0" i="0" u="none" strike="noStrike" baseline="0">
              <a:solidFill>
                <a:srgbClr val="000000"/>
              </a:solidFill>
              <a:latin typeface="Courier New"/>
              <a:cs typeface="Courier New"/>
            </a:rPr>
            <a:t>       31 |   25912.09322       26243.63</a:t>
          </a:r>
        </a:p>
        <a:p>
          <a:pPr algn="l" rtl="0">
            <a:defRPr sz="1000"/>
          </a:pPr>
          <a:r>
            <a:rPr lang="en-US" sz="900" b="0" i="0" u="none" strike="noStrike" baseline="0">
              <a:solidFill>
                <a:srgbClr val="000000"/>
              </a:solidFill>
              <a:latin typeface="Courier New"/>
              <a:cs typeface="Courier New"/>
            </a:rPr>
            <a:t>       32 |    27763.1664        26662.1</a:t>
          </a:r>
        </a:p>
        <a:p>
          <a:pPr algn="l" rtl="0">
            <a:defRPr sz="1000"/>
          </a:pPr>
          <a:r>
            <a:rPr lang="en-US" sz="900" b="0" i="0" u="none" strike="noStrike" baseline="0">
              <a:solidFill>
                <a:srgbClr val="000000"/>
              </a:solidFill>
              <a:latin typeface="Courier New"/>
              <a:cs typeface="Courier New"/>
            </a:rPr>
            <a:t>       33 |   28465.10021       27437.29</a:t>
          </a:r>
        </a:p>
        <a:p>
          <a:pPr algn="l" rtl="0">
            <a:defRPr sz="1000"/>
          </a:pPr>
          <a:r>
            <a:rPr lang="en-US" sz="900" b="0" i="0" u="none" strike="noStrike" baseline="0">
              <a:solidFill>
                <a:srgbClr val="000000"/>
              </a:solidFill>
              <a:latin typeface="Courier New"/>
              <a:cs typeface="Courier New"/>
            </a:rPr>
            <a:t>       34 |   26307.66749       28103.93</a:t>
          </a:r>
        </a:p>
        <a:p>
          <a:pPr algn="l" rtl="0">
            <a:defRPr sz="1000"/>
          </a:pPr>
          <a:r>
            <a:rPr lang="en-US" sz="900" b="0" i="0" u="none" strike="noStrike" baseline="0">
              <a:solidFill>
                <a:srgbClr val="000000"/>
              </a:solidFill>
              <a:latin typeface="Courier New"/>
              <a:cs typeface="Courier New"/>
            </a:rPr>
            <a:t>       35 |   28294.34806       28452.57</a:t>
          </a:r>
        </a:p>
        <a:p>
          <a:pPr algn="l" rtl="0">
            <a:defRPr sz="1000"/>
          </a:pPr>
          <a:r>
            <a:rPr lang="en-US" sz="900" b="0" i="0" u="none" strike="noStrike" baseline="0">
              <a:solidFill>
                <a:srgbClr val="000000"/>
              </a:solidFill>
              <a:latin typeface="Courier New"/>
              <a:cs typeface="Courier New"/>
            </a:rPr>
            <a:t>       36 |   28077.12539       28565.77</a:t>
          </a:r>
        </a:p>
        <a:p>
          <a:pPr algn="l" rtl="0">
            <a:defRPr sz="1000"/>
          </a:pPr>
          <a:r>
            <a:rPr lang="en-US" sz="900" b="0" i="0" u="none" strike="noStrike" baseline="0">
              <a:solidFill>
                <a:srgbClr val="000000"/>
              </a:solidFill>
              <a:latin typeface="Courier New"/>
              <a:cs typeface="Courier New"/>
            </a:rPr>
            <a:t>       37 |    27960.1125       29538.98</a:t>
          </a:r>
        </a:p>
        <a:p>
          <a:pPr algn="l" rtl="0">
            <a:defRPr sz="1000"/>
          </a:pPr>
          <a:r>
            <a:rPr lang="en-US" sz="900" b="0" i="0" u="none" strike="noStrike" baseline="0">
              <a:solidFill>
                <a:srgbClr val="000000"/>
              </a:solidFill>
              <a:latin typeface="Courier New"/>
              <a:cs typeface="Courier New"/>
            </a:rPr>
            <a:t>       38 |   30439.64504       30310.77</a:t>
          </a:r>
        </a:p>
        <a:p>
          <a:pPr algn="l" rtl="0">
            <a:defRPr sz="1000"/>
          </a:pPr>
          <a:r>
            <a:rPr lang="en-US" sz="900" b="0" i="0" u="none" strike="noStrike" baseline="0">
              <a:solidFill>
                <a:srgbClr val="000000"/>
              </a:solidFill>
              <a:latin typeface="Courier New"/>
              <a:cs typeface="Courier New"/>
            </a:rPr>
            <a:t>       39 |   29310.39272       30640.32</a:t>
          </a:r>
        </a:p>
        <a:p>
          <a:pPr algn="l" rtl="0">
            <a:defRPr sz="1000"/>
          </a:pPr>
          <a:r>
            <a:rPr lang="en-US" sz="900" b="0" i="0" u="none" strike="noStrike" baseline="0">
              <a:solidFill>
                <a:srgbClr val="000000"/>
              </a:solidFill>
              <a:latin typeface="Courier New"/>
              <a:cs typeface="Courier New"/>
            </a:rPr>
            <a:t>       40 |   28797.78578       29930.71</a:t>
          </a:r>
        </a:p>
        <a:p>
          <a:pPr algn="l" rtl="0">
            <a:defRPr sz="1000"/>
          </a:pPr>
          <a:r>
            <a:rPr lang="en-US" sz="900" b="0" i="0" u="none" strike="noStrike" baseline="0">
              <a:solidFill>
                <a:srgbClr val="000000"/>
              </a:solidFill>
              <a:latin typeface="Courier New"/>
              <a:cs typeface="Courier New"/>
            </a:rPr>
            <a:t>       41 |   30119.11736       30928.58</a:t>
          </a:r>
        </a:p>
        <a:p>
          <a:pPr algn="l" rtl="0">
            <a:defRPr sz="1000"/>
          </a:pPr>
          <a:r>
            <a:rPr lang="en-US" sz="900" b="0" i="0" u="none" strike="noStrike" baseline="0">
              <a:solidFill>
                <a:srgbClr val="000000"/>
              </a:solidFill>
              <a:latin typeface="Courier New"/>
              <a:cs typeface="Courier New"/>
            </a:rPr>
            <a:t>       42 |   30995.87134       31135.98</a:t>
          </a:r>
        </a:p>
        <a:p>
          <a:pPr algn="l" rtl="0">
            <a:defRPr sz="1000"/>
          </a:pPr>
          <a:r>
            <a:rPr lang="en-US" sz="900" b="0" i="0" u="none" strike="noStrike" baseline="0">
              <a:solidFill>
                <a:srgbClr val="000000"/>
              </a:solidFill>
              <a:latin typeface="Courier New"/>
              <a:cs typeface="Courier New"/>
            </a:rPr>
            <a:t>       43 |   31190.21905       31366.23</a:t>
          </a:r>
        </a:p>
        <a:p>
          <a:pPr algn="l" rtl="0">
            <a:defRPr sz="1000"/>
          </a:pPr>
          <a:r>
            <a:rPr lang="en-US" sz="900" b="0" i="0" u="none" strike="noStrike" baseline="0">
              <a:solidFill>
                <a:srgbClr val="000000"/>
              </a:solidFill>
              <a:latin typeface="Courier New"/>
              <a:cs typeface="Courier New"/>
            </a:rPr>
            <a:t>       44 |   29284.21552       31506.31</a:t>
          </a:r>
        </a:p>
        <a:p>
          <a:pPr algn="l" rtl="0">
            <a:defRPr sz="1000"/>
          </a:pPr>
          <a:r>
            <a:rPr lang="en-US" sz="900" b="0" i="0" u="none" strike="noStrike" baseline="0">
              <a:solidFill>
                <a:srgbClr val="000000"/>
              </a:solidFill>
              <a:latin typeface="Courier New"/>
              <a:cs typeface="Courier New"/>
            </a:rPr>
            <a:t>       45 |   30992.28454       31566.98</a:t>
          </a:r>
        </a:p>
        <a:p>
          <a:pPr algn="l" rtl="0">
            <a:defRPr sz="1000"/>
          </a:pPr>
          <a:r>
            <a:rPr lang="en-US" sz="900" b="0" i="0" u="none" strike="noStrike" baseline="0">
              <a:solidFill>
                <a:srgbClr val="000000"/>
              </a:solidFill>
              <a:latin typeface="Courier New"/>
              <a:cs typeface="Courier New"/>
            </a:rPr>
            <a:t>       46 |   31361.58221       31757.18</a:t>
          </a:r>
        </a:p>
        <a:p>
          <a:pPr algn="l" rtl="0">
            <a:defRPr sz="1000"/>
          </a:pPr>
          <a:r>
            <a:rPr lang="en-US" sz="900" b="0" i="0" u="none" strike="noStrike" baseline="0">
              <a:solidFill>
                <a:srgbClr val="000000"/>
              </a:solidFill>
              <a:latin typeface="Courier New"/>
              <a:cs typeface="Courier New"/>
            </a:rPr>
            <a:t>       47 |   31017.66766       31837.68</a:t>
          </a:r>
        </a:p>
        <a:p>
          <a:pPr algn="l" rtl="0">
            <a:defRPr sz="1000"/>
          </a:pPr>
          <a:r>
            <a:rPr lang="en-US" sz="900" b="0" i="0" u="none" strike="noStrike" baseline="0">
              <a:solidFill>
                <a:srgbClr val="000000"/>
              </a:solidFill>
              <a:latin typeface="Courier New"/>
              <a:cs typeface="Courier New"/>
            </a:rPr>
            <a:t>       48 |   33609.92178       31492.88</a:t>
          </a:r>
        </a:p>
        <a:p>
          <a:pPr algn="l" rtl="0">
            <a:defRPr sz="1000"/>
          </a:pPr>
          <a:r>
            <a:rPr lang="en-US" sz="900" b="0" i="0" u="none" strike="noStrike" baseline="0">
              <a:solidFill>
                <a:srgbClr val="000000"/>
              </a:solidFill>
              <a:latin typeface="Courier New"/>
              <a:cs typeface="Courier New"/>
            </a:rPr>
            <a:t>       49 |   31860.37725       31567.06</a:t>
          </a:r>
        </a:p>
        <a:p>
          <a:pPr algn="l" rtl="0">
            <a:defRPr sz="1000"/>
          </a:pPr>
          <a:r>
            <a:rPr lang="en-US" sz="900" b="0" i="0" u="none" strike="noStrike" baseline="0">
              <a:solidFill>
                <a:srgbClr val="000000"/>
              </a:solidFill>
              <a:latin typeface="Courier New"/>
              <a:cs typeface="Courier New"/>
            </a:rPr>
            <a:t>       50 |   33065.30876       30934.57</a:t>
          </a:r>
        </a:p>
        <a:p>
          <a:pPr algn="l" rtl="0">
            <a:defRPr sz="1000"/>
          </a:pPr>
          <a:r>
            <a:rPr lang="en-US" sz="900" b="0" i="0" u="none" strike="noStrike" baseline="0">
              <a:solidFill>
                <a:srgbClr val="000000"/>
              </a:solidFill>
              <a:latin typeface="Courier New"/>
              <a:cs typeface="Courier New"/>
            </a:rPr>
            <a:t>       51 |   31988.28593        30497.1</a:t>
          </a:r>
        </a:p>
        <a:p>
          <a:pPr algn="l" rtl="0">
            <a:defRPr sz="1000"/>
          </a:pPr>
          <a:r>
            <a:rPr lang="en-US" sz="900" b="0" i="0" u="none" strike="noStrike" baseline="0">
              <a:solidFill>
                <a:srgbClr val="000000"/>
              </a:solidFill>
              <a:latin typeface="Courier New"/>
              <a:cs typeface="Courier New"/>
            </a:rPr>
            <a:t>       52 |   31181.54386       29901.78</a:t>
          </a:r>
        </a:p>
        <a:p>
          <a:pPr algn="l" rtl="0">
            <a:defRPr sz="1000"/>
          </a:pPr>
          <a:r>
            <a:rPr lang="en-US" sz="900" b="0" i="0" u="none" strike="noStrike" baseline="0">
              <a:solidFill>
                <a:srgbClr val="000000"/>
              </a:solidFill>
              <a:latin typeface="Courier New"/>
              <a:cs typeface="Courier New"/>
            </a:rPr>
            <a:t>       53 |   30966.94183       29407.08</a:t>
          </a:r>
        </a:p>
        <a:p>
          <a:pPr algn="l" rtl="0">
            <a:defRPr sz="1000"/>
          </a:pPr>
          <a:r>
            <a:rPr lang="en-US" sz="900" b="0" i="0" u="none" strike="noStrike" baseline="0">
              <a:solidFill>
                <a:srgbClr val="000000"/>
              </a:solidFill>
              <a:latin typeface="Courier New"/>
              <a:cs typeface="Courier New"/>
            </a:rPr>
            <a:t>       54 |   28962.11128       27895.79</a:t>
          </a:r>
        </a:p>
        <a:p>
          <a:pPr algn="l" rtl="0">
            <a:defRPr sz="1000"/>
          </a:pPr>
          <a:r>
            <a:rPr lang="en-US" sz="900" b="0" i="0" u="none" strike="noStrike" baseline="0">
              <a:solidFill>
                <a:srgbClr val="000000"/>
              </a:solidFill>
              <a:latin typeface="Courier New"/>
              <a:cs typeface="Courier New"/>
            </a:rPr>
            <a:t>       55 |    28042.6756       26617.33</a:t>
          </a:r>
        </a:p>
        <a:p>
          <a:pPr algn="l" rtl="0">
            <a:defRPr sz="1000"/>
          </a:pPr>
          <a:r>
            <a:rPr lang="en-US" sz="900" b="0" i="0" u="none" strike="noStrike" baseline="0">
              <a:solidFill>
                <a:srgbClr val="000000"/>
              </a:solidFill>
              <a:latin typeface="Courier New"/>
              <a:cs typeface="Courier New"/>
            </a:rPr>
            <a:t>       56 |   27754.03629       26085.18</a:t>
          </a:r>
        </a:p>
        <a:p>
          <a:pPr algn="l" rtl="0">
            <a:defRPr sz="1000"/>
          </a:pPr>
          <a:r>
            <a:rPr lang="en-US" sz="900" b="0" i="0" u="none" strike="noStrike" baseline="0">
              <a:solidFill>
                <a:srgbClr val="000000"/>
              </a:solidFill>
              <a:latin typeface="Courier New"/>
              <a:cs typeface="Courier New"/>
            </a:rPr>
            <a:t>       57 |   27212.21566        25179.5</a:t>
          </a:r>
        </a:p>
        <a:p>
          <a:pPr algn="l" rtl="0">
            <a:defRPr sz="1000"/>
          </a:pPr>
          <a:r>
            <a:rPr lang="en-US" sz="900" b="0" i="0" u="none" strike="noStrike" baseline="0">
              <a:solidFill>
                <a:srgbClr val="000000"/>
              </a:solidFill>
              <a:latin typeface="Courier New"/>
              <a:cs typeface="Courier New"/>
            </a:rPr>
            <a:t>       58 |   22663.09439       23035.62</a:t>
          </a:r>
        </a:p>
        <a:p>
          <a:pPr algn="l" rtl="0">
            <a:defRPr sz="1000"/>
          </a:pPr>
          <a:r>
            <a:rPr lang="en-US" sz="900" b="0" i="0" u="none" strike="noStrike" baseline="0">
              <a:solidFill>
                <a:srgbClr val="000000"/>
              </a:solidFill>
              <a:latin typeface="Courier New"/>
              <a:cs typeface="Courier New"/>
            </a:rPr>
            <a:t>       59 |   23186.67787       22535.29</a:t>
          </a:r>
        </a:p>
        <a:p>
          <a:pPr algn="l" rtl="0">
            <a:defRPr sz="1000"/>
          </a:pPr>
          <a:r>
            <a:rPr lang="en-US" sz="900" b="0" i="0" u="none" strike="noStrike" baseline="0">
              <a:solidFill>
                <a:srgbClr val="000000"/>
              </a:solidFill>
              <a:latin typeface="Courier New"/>
              <a:cs typeface="Courier New"/>
            </a:rPr>
            <a:t>       60 |   20070.18688       21545.68</a:t>
          </a:r>
        </a:p>
        <a:p>
          <a:pPr algn="l" rtl="0">
            <a:defRPr sz="1000"/>
          </a:pPr>
          <a:r>
            <a:rPr lang="en-US" sz="900" b="0" i="0" u="none" strike="noStrike" baseline="0">
              <a:solidFill>
                <a:srgbClr val="000000"/>
              </a:solidFill>
              <a:latin typeface="Courier New"/>
              <a:cs typeface="Courier New"/>
            </a:rPr>
            <a:t>       61 |   20931.43403       20217.95</a:t>
          </a:r>
        </a:p>
        <a:p>
          <a:pPr algn="l" rtl="0">
            <a:defRPr sz="1000"/>
          </a:pPr>
          <a:r>
            <a:rPr lang="en-US" sz="900" b="0" i="0" u="none" strike="noStrike" baseline="0">
              <a:solidFill>
                <a:srgbClr val="000000"/>
              </a:solidFill>
              <a:latin typeface="Courier New"/>
              <a:cs typeface="Courier New"/>
            </a:rPr>
            <a:t>       62 |   16455.27565       17893.13</a:t>
          </a:r>
        </a:p>
        <a:p>
          <a:pPr algn="l" rtl="0">
            <a:defRPr sz="1000"/>
          </a:pPr>
          <a:r>
            <a:rPr lang="en-US" sz="900" b="0" i="0" u="none" strike="noStrike" baseline="0">
              <a:solidFill>
                <a:srgbClr val="000000"/>
              </a:solidFill>
              <a:latin typeface="Courier New"/>
              <a:cs typeface="Courier New"/>
            </a:rPr>
            <a:t>       63 |   13791.26046       16299.37</a:t>
          </a:r>
        </a:p>
        <a:p>
          <a:pPr algn="l" rtl="0">
            <a:defRPr sz="1000"/>
          </a:pPr>
          <a:r>
            <a:rPr lang="en-US" sz="900" b="0" i="0" u="none" strike="noStrike" baseline="0">
              <a:solidFill>
                <a:srgbClr val="000000"/>
              </a:solidFill>
              <a:latin typeface="Courier New"/>
              <a:cs typeface="Courier New"/>
            </a:rPr>
            <a:t>       64 |   11673.78667       15650.25</a:t>
          </a:r>
        </a:p>
        <a:p>
          <a:pPr algn="l" rtl="0">
            <a:defRPr sz="1000"/>
          </a:pPr>
          <a:r>
            <a:rPr lang="en-US" sz="900" b="0" i="0" u="none" strike="noStrike" baseline="0">
              <a:solidFill>
                <a:srgbClr val="000000"/>
              </a:solidFill>
              <a:latin typeface="Courier New"/>
              <a:cs typeface="Courier New"/>
            </a:rPr>
            <a:t>----------------------------------------</a:t>
          </a:r>
          <a:endParaRPr lang="en-US" sz="1000" b="0" i="0" u="none" strike="noStrike" baseline="0">
            <a:solidFill>
              <a:srgbClr val="000000"/>
            </a:solidFill>
            <a:latin typeface="Arial"/>
            <a:cs typeface="Arial"/>
          </a:endParaRPr>
        </a:p>
        <a:p>
          <a:pPr algn="l" rtl="0">
            <a:defRPr sz="1000"/>
          </a:pPr>
          <a:endParaRPr lang="en-US" sz="1000" b="0" i="0" u="none" strike="noStrike" baseline="0">
            <a:solidFill>
              <a:srgbClr val="000000"/>
            </a:solidFill>
            <a:latin typeface="Arial"/>
            <a:cs typeface="Arial"/>
          </a:endParaRPr>
        </a:p>
      </xdr:txBody>
    </xdr:sp>
    <xdr:clientData/>
  </xdr:twoCellAnchor>
  <xdr:twoCellAnchor>
    <xdr:from>
      <xdr:col>17</xdr:col>
      <xdr:colOff>85725</xdr:colOff>
      <xdr:row>12</xdr:row>
      <xdr:rowOff>57150</xdr:rowOff>
    </xdr:from>
    <xdr:to>
      <xdr:col>26</xdr:col>
      <xdr:colOff>276225</xdr:colOff>
      <xdr:row>55</xdr:row>
      <xdr:rowOff>57150</xdr:rowOff>
    </xdr:to>
    <xdr:sp macro="" textlink="">
      <xdr:nvSpPr>
        <xdr:cNvPr id="10298" name="TextBox 1"/>
        <xdr:cNvSpPr txBox="1">
          <a:spLocks noChangeArrowheads="1"/>
        </xdr:cNvSpPr>
      </xdr:nvSpPr>
      <xdr:spPr bwMode="auto">
        <a:xfrm>
          <a:off x="10563225" y="2000250"/>
          <a:ext cx="5676900" cy="6962775"/>
        </a:xfrm>
        <a:prstGeom prst="rect">
          <a:avLst/>
        </a:prstGeom>
        <a:solidFill>
          <a:srgbClr val="FFFFFF"/>
        </a:solidFill>
        <a:ln w="9525">
          <a:solidFill>
            <a:srgbClr val="BCBCBC"/>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Courier New"/>
              <a:cs typeface="Courier New"/>
            </a:rPr>
            <a:t>Model 1:</a:t>
          </a:r>
        </a:p>
        <a:p>
          <a:pPr algn="l" rtl="0">
            <a:defRPr sz="1000"/>
          </a:pPr>
          <a:r>
            <a:rPr lang="en-US" sz="900" b="1" i="0" u="none" strike="noStrike" baseline="0">
              <a:solidFill>
                <a:srgbClr val="000000"/>
              </a:solidFill>
              <a:latin typeface="Courier New"/>
              <a:cs typeface="Courier New"/>
            </a:rPr>
            <a:t> regress incwage age if age&gt;24 &amp; age&lt;65 [aweight= perwt_rounded]</a:t>
          </a: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(sum of wgt is   1.4261e+08)</a:t>
          </a:r>
        </a:p>
        <a:p>
          <a:pPr algn="l" rtl="0">
            <a:defRPr sz="1000"/>
          </a:pPr>
          <a:r>
            <a:rPr lang="en-US" sz="900" b="0" i="0" u="none" strike="noStrike" baseline="0">
              <a:solidFill>
                <a:srgbClr val="000000"/>
              </a:solidFill>
              <a:latin typeface="Courier New"/>
              <a:cs typeface="Courier New"/>
            </a:rPr>
            <a:t>      Source |       SS       df       MS              Number of obs =   69305</a:t>
          </a:r>
        </a:p>
        <a:p>
          <a:pPr algn="l" rtl="0">
            <a:defRPr sz="1000"/>
          </a:pPr>
          <a:r>
            <a:rPr lang="en-US" sz="900" b="0" i="0" u="none" strike="noStrike" baseline="0">
              <a:solidFill>
                <a:srgbClr val="000000"/>
              </a:solidFill>
              <a:latin typeface="Courier New"/>
              <a:cs typeface="Courier New"/>
            </a:rPr>
            <a:t>-------------+------------------------------           F(  1, 69303) =    0.37</a:t>
          </a:r>
        </a:p>
        <a:p>
          <a:pPr algn="l" rtl="0">
            <a:defRPr sz="1000"/>
          </a:pPr>
          <a:r>
            <a:rPr lang="en-US" sz="900" b="0" i="0" u="none" strike="noStrike" baseline="0">
              <a:solidFill>
                <a:srgbClr val="000000"/>
              </a:solidFill>
              <a:latin typeface="Courier New"/>
              <a:cs typeface="Courier New"/>
            </a:rPr>
            <a:t>       Model |   384750492     1   384750492           Prob &gt; F      =  0.5454</a:t>
          </a:r>
        </a:p>
        <a:p>
          <a:pPr algn="l" rtl="0">
            <a:defRPr sz="1000"/>
          </a:pPr>
          <a:r>
            <a:rPr lang="en-US" sz="900" b="0" i="0" u="none" strike="noStrike" baseline="0">
              <a:solidFill>
                <a:srgbClr val="000000"/>
              </a:solidFill>
              <a:latin typeface="Courier New"/>
              <a:cs typeface="Courier New"/>
            </a:rPr>
            <a:t>    Residual |  7.2919e+13 69303  1.0522e+09           R-squared     =  0.0000</a:t>
          </a:r>
        </a:p>
        <a:p>
          <a:pPr algn="l" rtl="0">
            <a:defRPr sz="1000"/>
          </a:pPr>
          <a:r>
            <a:rPr lang="en-US" sz="900" b="0" i="0" u="none" strike="noStrike" baseline="0">
              <a:solidFill>
                <a:srgbClr val="000000"/>
              </a:solidFill>
              <a:latin typeface="Courier New"/>
              <a:cs typeface="Courier New"/>
            </a:rPr>
            <a:t>-------------+------------------------------           Adj R-squared = -0.0000</a:t>
          </a:r>
        </a:p>
        <a:p>
          <a:pPr algn="l" rtl="0">
            <a:defRPr sz="1000"/>
          </a:pPr>
          <a:r>
            <a:rPr lang="en-US" sz="900" b="0" i="0" u="none" strike="noStrike" baseline="0">
              <a:solidFill>
                <a:srgbClr val="000000"/>
              </a:solidFill>
              <a:latin typeface="Courier New"/>
              <a:cs typeface="Courier New"/>
            </a:rPr>
            <a:t>       Total |  7.2919e+13 69304  1.0522e+09           Root MSE      =   32437</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incwage |      Coef.   Std. Err.      t    P&gt;|t|     [95% Conf. Interval]</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age |  -7.044124   11.64878    -0.60   0.545    -29.87572    15.78747</a:t>
          </a:r>
        </a:p>
        <a:p>
          <a:pPr algn="l" rtl="0">
            <a:defRPr sz="1000"/>
          </a:pPr>
          <a:r>
            <a:rPr lang="en-US" sz="900" b="0" i="0" u="none" strike="noStrike" baseline="0">
              <a:solidFill>
                <a:srgbClr val="000000"/>
              </a:solidFill>
              <a:latin typeface="Courier New"/>
              <a:cs typeface="Courier New"/>
            </a:rPr>
            <a:t>       _cons |   27764.45   511.3078    54.30   0.000     26762.29    28766.61</a:t>
          </a:r>
        </a:p>
        <a:p>
          <a:pPr algn="l" rtl="0">
            <a:defRPr sz="1000"/>
          </a:pPr>
          <a:r>
            <a:rPr lang="en-US" sz="900" b="0" i="0" u="none" strike="noStrike" baseline="0">
              <a:solidFill>
                <a:srgbClr val="000000"/>
              </a:solidFill>
              <a:latin typeface="Courier New"/>
              <a:cs typeface="Courier New"/>
            </a:rPr>
            <a:t>------------------------------------------------------------------------------ </a:t>
          </a:r>
        </a:p>
        <a:p>
          <a:pPr algn="l" rtl="0">
            <a:defRPr sz="1000"/>
          </a:pPr>
          <a:r>
            <a:rPr lang="en-US" sz="900" b="0" i="0" u="none" strike="noStrike" baseline="0">
              <a:solidFill>
                <a:srgbClr val="000000"/>
              </a:solidFill>
              <a:latin typeface="Courier New"/>
              <a:cs typeface="Courier New"/>
            </a:rPr>
            <a:t>Model 2:</a:t>
          </a:r>
        </a:p>
        <a:p>
          <a:pPr algn="l" rtl="0">
            <a:defRPr sz="1000"/>
          </a:pPr>
          <a:r>
            <a:rPr lang="en-US" sz="900" b="1" i="0" u="none" strike="noStrike" baseline="0">
              <a:solidFill>
                <a:srgbClr val="000000"/>
              </a:solidFill>
              <a:latin typeface="Courier New"/>
              <a:cs typeface="Courier New"/>
            </a:rPr>
            <a:t>regress incwage age  age_sq if age&gt;24 &amp; age&lt;65 [aweight= perwt_rounded]</a:t>
          </a: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(sum of wgt is   1.4261e+08)</a:t>
          </a:r>
        </a:p>
        <a:p>
          <a:pPr algn="l" rtl="0">
            <a:defRPr sz="1000"/>
          </a:pPr>
          <a:r>
            <a:rPr lang="en-US" sz="900" b="0" i="0" u="none" strike="noStrike" baseline="0">
              <a:solidFill>
                <a:srgbClr val="000000"/>
              </a:solidFill>
              <a:latin typeface="Courier New"/>
              <a:cs typeface="Courier New"/>
            </a:rPr>
            <a:t>      Source |       SS       df       MS              Number of obs =   69305</a:t>
          </a:r>
        </a:p>
        <a:p>
          <a:pPr algn="l" rtl="0">
            <a:defRPr sz="1000"/>
          </a:pPr>
          <a:r>
            <a:rPr lang="en-US" sz="900" b="0" i="0" u="none" strike="noStrike" baseline="0">
              <a:solidFill>
                <a:srgbClr val="000000"/>
              </a:solidFill>
              <a:latin typeface="Courier New"/>
              <a:cs typeface="Courier New"/>
            </a:rPr>
            <a:t>-------------+------------------------------           F(  2, 69302) =  589.92</a:t>
          </a:r>
        </a:p>
        <a:p>
          <a:pPr algn="l" rtl="0">
            <a:defRPr sz="1000"/>
          </a:pPr>
          <a:r>
            <a:rPr lang="en-US" sz="900" b="0" i="0" u="none" strike="noStrike" baseline="0">
              <a:solidFill>
                <a:srgbClr val="000000"/>
              </a:solidFill>
              <a:latin typeface="Courier New"/>
              <a:cs typeface="Courier New"/>
            </a:rPr>
            <a:t>       Model |  1.2206e+12     2  6.1032e+11           Prob &gt; F      =  0.0000</a:t>
          </a:r>
        </a:p>
        <a:p>
          <a:pPr algn="l" rtl="0">
            <a:defRPr sz="1000"/>
          </a:pPr>
          <a:r>
            <a:rPr lang="en-US" sz="900" b="0" i="0" u="none" strike="noStrike" baseline="0">
              <a:solidFill>
                <a:srgbClr val="000000"/>
              </a:solidFill>
              <a:latin typeface="Courier New"/>
              <a:cs typeface="Courier New"/>
            </a:rPr>
            <a:t>    Residual |  7.1698e+13 69302  1.0346e+09           R-squared     =  0.0167</a:t>
          </a:r>
        </a:p>
        <a:p>
          <a:pPr algn="l" rtl="0">
            <a:defRPr sz="1000"/>
          </a:pPr>
          <a:r>
            <a:rPr lang="en-US" sz="900" b="0" i="0" u="none" strike="noStrike" baseline="0">
              <a:solidFill>
                <a:srgbClr val="000000"/>
              </a:solidFill>
              <a:latin typeface="Courier New"/>
              <a:cs typeface="Courier New"/>
            </a:rPr>
            <a:t>-------------+------------------------------           Adj R-squared =  0.0167</a:t>
          </a:r>
        </a:p>
        <a:p>
          <a:pPr algn="l" rtl="0">
            <a:defRPr sz="1000"/>
          </a:pPr>
          <a:r>
            <a:rPr lang="en-US" sz="900" b="0" i="0" u="none" strike="noStrike" baseline="0">
              <a:solidFill>
                <a:srgbClr val="000000"/>
              </a:solidFill>
              <a:latin typeface="Courier New"/>
              <a:cs typeface="Courier New"/>
            </a:rPr>
            <a:t>       Total |  7.2919e+13 69304  1.0522e+09           Root MSE      =   32165</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incwage |      Coef.   Std. Err.      t    P&gt;|t|     [95% Conf. Interval]</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age |   3252.025   95.59684    34.02   0.000     3064.655    3439.395</a:t>
          </a:r>
        </a:p>
        <a:p>
          <a:pPr algn="l" rtl="0">
            <a:defRPr sz="1000"/>
          </a:pPr>
          <a:r>
            <a:rPr lang="en-US" sz="900" b="0" i="0" u="none" strike="noStrike" baseline="0">
              <a:solidFill>
                <a:srgbClr val="000000"/>
              </a:solidFill>
              <a:latin typeface="Courier New"/>
              <a:cs typeface="Courier New"/>
            </a:rPr>
            <a:t>      age_sq |  -37.33998   1.087252   -34.34   0.000    -39.47099   -35.20897</a:t>
          </a:r>
        </a:p>
        <a:p>
          <a:pPr algn="l" rtl="0">
            <a:defRPr sz="1000"/>
          </a:pPr>
          <a:r>
            <a:rPr lang="en-US" sz="900" b="0" i="0" u="none" strike="noStrike" baseline="0">
              <a:solidFill>
                <a:srgbClr val="000000"/>
              </a:solidFill>
              <a:latin typeface="Courier New"/>
              <a:cs typeface="Courier New"/>
            </a:rPr>
            <a:t>       _cons |  -39131.12   2012.747   -19.44   0.000    -43076.11   -35186.14</a:t>
          </a:r>
        </a:p>
        <a:p>
          <a:pPr algn="l" rtl="0">
            <a:defRPr sz="1000"/>
          </a:pPr>
          <a:r>
            <a:rPr lang="en-US" sz="900" b="0" i="0" u="none" strike="noStrike" baseline="0">
              <a:solidFill>
                <a:srgbClr val="000000"/>
              </a:solidFill>
              <a:latin typeface="Courier New"/>
              <a:cs typeface="Courier New"/>
            </a:rPr>
            <a:t>------------------------------------------------------------------------------</a:t>
          </a:r>
        </a:p>
        <a:p>
          <a:pPr algn="l" rtl="0">
            <a:defRPr sz="1000"/>
          </a:pPr>
          <a:endParaRPr lang="en-US" sz="900" b="0" i="0" u="none" strike="noStrike" baseline="0">
            <a:solidFill>
              <a:srgbClr val="000000"/>
            </a:solidFill>
            <a:latin typeface="Courier New"/>
            <a:cs typeface="Courier New"/>
          </a:endParaRP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7</xdr:col>
      <xdr:colOff>581025</xdr:colOff>
      <xdr:row>36</xdr:row>
      <xdr:rowOff>123825</xdr:rowOff>
    </xdr:from>
    <xdr:to>
      <xdr:col>17</xdr:col>
      <xdr:colOff>276225</xdr:colOff>
      <xdr:row>58</xdr:row>
      <xdr:rowOff>66675</xdr:rowOff>
    </xdr:to>
    <xdr:graphicFrame macro="">
      <xdr:nvGraphicFramePr>
        <xdr:cNvPr id="2871184"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152400</xdr:colOff>
      <xdr:row>0</xdr:row>
      <xdr:rowOff>38099</xdr:rowOff>
    </xdr:from>
    <xdr:to>
      <xdr:col>19</xdr:col>
      <xdr:colOff>428625</xdr:colOff>
      <xdr:row>31</xdr:row>
      <xdr:rowOff>19049</xdr:rowOff>
    </xdr:to>
    <xdr:sp macro="" textlink="">
      <xdr:nvSpPr>
        <xdr:cNvPr id="14338" name="Text Box 2"/>
        <xdr:cNvSpPr txBox="1">
          <a:spLocks noChangeArrowheads="1"/>
        </xdr:cNvSpPr>
      </xdr:nvSpPr>
      <xdr:spPr bwMode="auto">
        <a:xfrm>
          <a:off x="5029200" y="38099"/>
          <a:ext cx="6981825" cy="500062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Here we are tackling some issues with within sample and out of sample prediction, using model 4 of HW3, </a:t>
          </a:r>
        </a:p>
        <a:p>
          <a:pPr algn="l" rtl="0">
            <a:defRPr sz="1000"/>
          </a:pPr>
          <a:r>
            <a:rPr lang="en-US" sz="1000" b="0" i="0" u="none" strike="noStrike" baseline="0">
              <a:solidFill>
                <a:srgbClr val="000000"/>
              </a:solidFill>
              <a:latin typeface="Arial"/>
              <a:cs typeface="Arial"/>
            </a:rPr>
            <a:t>HW3, model 4:</a:t>
          </a:r>
        </a:p>
        <a:p>
          <a:pPr algn="l" rtl="0">
            <a:defRPr sz="1000"/>
          </a:pPr>
          <a:r>
            <a:rPr lang="en-US" sz="900" b="0" i="0" u="none" strike="noStrike" baseline="0">
              <a:solidFill>
                <a:srgbClr val="000000"/>
              </a:solidFill>
              <a:latin typeface="Courier New"/>
              <a:cs typeface="Courier New"/>
            </a:rPr>
            <a:t> </a:t>
          </a:r>
          <a:r>
            <a:rPr lang="en-US" sz="900" b="1" i="0" u="none" strike="noStrike" baseline="0">
              <a:solidFill>
                <a:srgbClr val="000000"/>
              </a:solidFill>
              <a:latin typeface="Courier New"/>
              <a:cs typeface="Courier New"/>
            </a:rPr>
            <a:t>regress incwage  vietnam_vet age  age_sq male if age&gt;24 &amp; age&lt;65 [aweight= perwt_rounded]</a:t>
          </a: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(sum of wgt is   1.4261e+08)</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Source |       SS       df       MS              Number of obs =   69305</a:t>
          </a:r>
        </a:p>
        <a:p>
          <a:pPr algn="l" rtl="0">
            <a:defRPr sz="1000"/>
          </a:pPr>
          <a:r>
            <a:rPr lang="en-US" sz="900" b="0" i="0" u="none" strike="noStrike" baseline="0">
              <a:solidFill>
                <a:srgbClr val="000000"/>
              </a:solidFill>
              <a:latin typeface="Courier New"/>
              <a:cs typeface="Courier New"/>
            </a:rPr>
            <a:t>-------------+------------------------------           F(  4, 69300) = 1600.10</a:t>
          </a:r>
        </a:p>
        <a:p>
          <a:pPr algn="l" rtl="0">
            <a:defRPr sz="1000"/>
          </a:pPr>
          <a:r>
            <a:rPr lang="en-US" sz="900" b="0" i="0" u="none" strike="noStrike" baseline="0">
              <a:solidFill>
                <a:srgbClr val="000000"/>
              </a:solidFill>
              <a:latin typeface="Courier New"/>
              <a:cs typeface="Courier New"/>
            </a:rPr>
            <a:t>       Model |  6.1652e+12     4  1.5413e+12           Prob &gt; F      =  0.0000</a:t>
          </a:r>
        </a:p>
        <a:p>
          <a:pPr algn="l" rtl="0">
            <a:defRPr sz="1000"/>
          </a:pPr>
          <a:r>
            <a:rPr lang="en-US" sz="900" b="0" i="0" u="none" strike="noStrike" baseline="0">
              <a:solidFill>
                <a:srgbClr val="000000"/>
              </a:solidFill>
              <a:latin typeface="Courier New"/>
              <a:cs typeface="Courier New"/>
            </a:rPr>
            <a:t>    Residual |  6.6754e+13 69300   963258187           R-squared     =  0.0845</a:t>
          </a:r>
        </a:p>
        <a:p>
          <a:pPr algn="l" rtl="0">
            <a:defRPr sz="1000"/>
          </a:pPr>
          <a:r>
            <a:rPr lang="en-US" sz="900" b="0" i="0" u="none" strike="noStrike" baseline="0">
              <a:solidFill>
                <a:srgbClr val="000000"/>
              </a:solidFill>
              <a:latin typeface="Courier New"/>
              <a:cs typeface="Courier New"/>
            </a:rPr>
            <a:t>-------------+------------------------------           Adj R-squared =  0.0845</a:t>
          </a:r>
        </a:p>
        <a:p>
          <a:pPr algn="l" rtl="0">
            <a:defRPr sz="1000"/>
          </a:pPr>
          <a:r>
            <a:rPr lang="en-US" sz="900" b="0" i="0" u="none" strike="noStrike" baseline="0">
              <a:solidFill>
                <a:srgbClr val="000000"/>
              </a:solidFill>
              <a:latin typeface="Courier New"/>
              <a:cs typeface="Courier New"/>
            </a:rPr>
            <a:t>       Total |  7.2919e+13 69304  1.0522e+09           Root MSE      =   31036</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incwage |      Coef.   Std. Err.      t    P&gt;|t|     [95% Conf. Interval]</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vietnam_vet |   3656.148   563.5139     6.49   0.000     2551.662    4760.635</a:t>
          </a:r>
        </a:p>
        <a:p>
          <a:pPr algn="l" rtl="0">
            <a:defRPr sz="1000"/>
          </a:pPr>
          <a:r>
            <a:rPr lang="en-US" sz="900" b="0" i="0" u="none" strike="noStrike" baseline="0">
              <a:solidFill>
                <a:srgbClr val="000000"/>
              </a:solidFill>
              <a:latin typeface="Courier New"/>
              <a:cs typeface="Courier New"/>
            </a:rPr>
            <a:t>         age |   3177.754   92.44217    34.38   0.000     2996.567     3358.94</a:t>
          </a:r>
        </a:p>
        <a:p>
          <a:pPr algn="l" rtl="0">
            <a:defRPr sz="1000"/>
          </a:pPr>
          <a:r>
            <a:rPr lang="en-US" sz="900" b="0" i="0" u="none" strike="noStrike" baseline="0">
              <a:solidFill>
                <a:srgbClr val="000000"/>
              </a:solidFill>
              <a:latin typeface="Courier New"/>
              <a:cs typeface="Courier New"/>
            </a:rPr>
            <a:t>      age_sq |  -36.58361   1.049919   -34.84   0.000    -38.64145   -34.52577</a:t>
          </a:r>
        </a:p>
        <a:p>
          <a:pPr algn="l" rtl="0">
            <a:defRPr sz="1000"/>
          </a:pPr>
          <a:r>
            <a:rPr lang="en-US" sz="900" b="0" i="0" u="none" strike="noStrike" baseline="0">
              <a:solidFill>
                <a:srgbClr val="000000"/>
              </a:solidFill>
              <a:latin typeface="Courier New"/>
              <a:cs typeface="Courier New"/>
            </a:rPr>
            <a:t>        male |   16463.41   242.5037    67.89   0.000      15988.1    16938.71</a:t>
          </a:r>
        </a:p>
        <a:p>
          <a:pPr algn="l" rtl="0">
            <a:defRPr sz="1000"/>
          </a:pPr>
          <a:r>
            <a:rPr lang="en-US" sz="900" b="0" i="0" u="none" strike="noStrike" baseline="0">
              <a:solidFill>
                <a:srgbClr val="000000"/>
              </a:solidFill>
              <a:latin typeface="Courier New"/>
              <a:cs typeface="Courier New"/>
            </a:rPr>
            <a:t>       _cons |  -45660.57   1953.237   -23.38   0.000    -49488.91   -41832.23</a:t>
          </a:r>
        </a:p>
        <a:p>
          <a:pPr algn="l" rtl="0">
            <a:defRPr sz="1000"/>
          </a:pPr>
          <a:r>
            <a:rPr lang="en-US" sz="900" b="0" i="0" u="none" strike="noStrike" baseline="0">
              <a:solidFill>
                <a:srgbClr val="000000"/>
              </a:solidFill>
              <a:latin typeface="Courier New"/>
              <a:cs typeface="Courier New"/>
            </a:rPr>
            <a:t>------------------------------------------------------------------------------</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a:t>
          </a:r>
          <a:r>
            <a:rPr lang="en-US" sz="900" b="1" i="0" u="none" strike="noStrike" baseline="0">
              <a:solidFill>
                <a:srgbClr val="000000"/>
              </a:solidFill>
              <a:latin typeface="Courier New"/>
              <a:cs typeface="Courier New"/>
            </a:rPr>
            <a:t>predict hw3_m4_predicted</a:t>
          </a: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(option xb assumed; fitted values)</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*note that no missing values are created, which means the predicted values cover every respondent in the dataset, even though our model only used ages 25-64 to generate the coefficients.</a:t>
          </a:r>
          <a:endParaRPr lang="en-US" sz="1000" b="0" i="0" u="none" strike="noStrike" baseline="0">
            <a:solidFill>
              <a:srgbClr val="000000"/>
            </a:solidFill>
            <a:latin typeface="Arial"/>
            <a:cs typeface="Arial"/>
          </a:endParaRPr>
        </a:p>
        <a:p>
          <a:pPr algn="l" rtl="0">
            <a:defRPr sz="1000"/>
          </a:pPr>
          <a:endParaRPr lang="en-US" sz="1000" b="0" i="0" u="none" strike="noStrike" baseline="0">
            <a:solidFill>
              <a:srgbClr val="000000"/>
            </a:solidFill>
            <a:latin typeface="Arial"/>
            <a:cs typeface="Arial"/>
          </a:endParaRPr>
        </a:p>
        <a:p>
          <a:pPr algn="l" rtl="0">
            <a:defRPr sz="1000"/>
          </a:pPr>
          <a:r>
            <a:rPr lang="en-US" sz="900" b="1" i="0" u="none" strike="noStrike" baseline="0">
              <a:solidFill>
                <a:srgbClr val="000000"/>
              </a:solidFill>
              <a:latin typeface="Courier New"/>
              <a:cs typeface="Courier New"/>
            </a:rPr>
            <a:t>table age if male==1 &amp;  vietnam_vet==0, contents (freq mean incwage sd incwage mean  hw3_m4_predicted sd  hw3_m4_predicted) replace</a:t>
          </a:r>
        </a:p>
        <a:p>
          <a:pPr algn="l" rtl="0">
            <a:defRPr sz="1000"/>
          </a:pPr>
          <a:endParaRPr lang="en-US" sz="900" b="1"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We can also run the predicted values and SD without the restriction of everyone being male and non-veteran:</a:t>
          </a:r>
        </a:p>
        <a:p>
          <a:pPr algn="l" rtl="0">
            <a:defRPr sz="1000"/>
          </a:pPr>
          <a:endParaRPr lang="en-US" sz="900" b="1" i="0" u="none" strike="noStrike" baseline="0">
            <a:solidFill>
              <a:srgbClr val="000000"/>
            </a:solidFill>
            <a:latin typeface="Courier New"/>
            <a:cs typeface="Courier New"/>
          </a:endParaRPr>
        </a:p>
        <a:p>
          <a:pPr algn="l" rtl="0">
            <a:defRPr sz="1000"/>
          </a:pPr>
          <a:r>
            <a:rPr lang="en-US" sz="900" b="1" i="0" u="none" strike="noStrike" baseline="0">
              <a:solidFill>
                <a:srgbClr val="000000"/>
              </a:solidFill>
              <a:latin typeface="Courier New"/>
              <a:cs typeface="Courier New"/>
            </a:rPr>
            <a:t>table age, contents (freq mean incwage sd incwage mean  hw3_m4_predicted sd  hw3_m4_predicted) replace</a:t>
          </a:r>
        </a:p>
        <a:p>
          <a:pPr algn="l" rtl="0">
            <a:defRPr sz="1000"/>
          </a:pPr>
          <a:endParaRPr lang="en-US" sz="900" b="1" i="0" u="none" strike="noStrike" baseline="0">
            <a:solidFill>
              <a:srgbClr val="000000"/>
            </a:solidFill>
            <a:latin typeface="Courier New"/>
            <a:cs typeface="Courier New"/>
          </a:endParaRPr>
        </a:p>
      </xdr:txBody>
    </xdr:sp>
    <xdr:clientData/>
  </xdr:twoCellAnchor>
  <xdr:twoCellAnchor>
    <xdr:from>
      <xdr:col>2</xdr:col>
      <xdr:colOff>238125</xdr:colOff>
      <xdr:row>32</xdr:row>
      <xdr:rowOff>104775</xdr:rowOff>
    </xdr:from>
    <xdr:to>
      <xdr:col>6</xdr:col>
      <xdr:colOff>238125</xdr:colOff>
      <xdr:row>34</xdr:row>
      <xdr:rowOff>57150</xdr:rowOff>
    </xdr:to>
    <xdr:sp macro="" textlink="">
      <xdr:nvSpPr>
        <xdr:cNvPr id="14339" name="Text Box 3"/>
        <xdr:cNvSpPr txBox="1">
          <a:spLocks noChangeArrowheads="1"/>
        </xdr:cNvSpPr>
      </xdr:nvSpPr>
      <xdr:spPr bwMode="auto">
        <a:xfrm>
          <a:off x="1457325" y="5286375"/>
          <a:ext cx="2438400" cy="27622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For male non-veterans only:</a:t>
          </a:r>
        </a:p>
      </xdr:txBody>
    </xdr:sp>
    <xdr:clientData/>
  </xdr:twoCellAnchor>
  <xdr:twoCellAnchor>
    <xdr:from>
      <xdr:col>7</xdr:col>
      <xdr:colOff>590550</xdr:colOff>
      <xdr:row>59</xdr:row>
      <xdr:rowOff>104775</xdr:rowOff>
    </xdr:from>
    <xdr:to>
      <xdr:col>18</xdr:col>
      <xdr:colOff>114300</xdr:colOff>
      <xdr:row>82</xdr:row>
      <xdr:rowOff>19050</xdr:rowOff>
    </xdr:to>
    <xdr:graphicFrame macro="">
      <xdr:nvGraphicFramePr>
        <xdr:cNvPr id="2871187"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10</xdr:col>
      <xdr:colOff>581025</xdr:colOff>
      <xdr:row>43</xdr:row>
      <xdr:rowOff>123825</xdr:rowOff>
    </xdr:from>
    <xdr:to>
      <xdr:col>10</xdr:col>
      <xdr:colOff>581025</xdr:colOff>
      <xdr:row>48</xdr:row>
      <xdr:rowOff>38100</xdr:rowOff>
    </xdr:to>
    <xdr:sp macro="" textlink="">
      <xdr:nvSpPr>
        <xdr:cNvPr id="2871188" name="Line 5"/>
        <xdr:cNvSpPr>
          <a:spLocks noChangeShapeType="1"/>
        </xdr:cNvSpPr>
      </xdr:nvSpPr>
      <xdr:spPr bwMode="auto">
        <a:xfrm flipV="1">
          <a:off x="6677025" y="7086600"/>
          <a:ext cx="0" cy="723900"/>
        </a:xfrm>
        <a:prstGeom prst="line">
          <a:avLst/>
        </a:prstGeom>
        <a:noFill/>
        <a:ln w="28575">
          <a:solidFill>
            <a:srgbClr xmlns:mc="http://schemas.openxmlformats.org/markup-compatibility/2006" xmlns:a14="http://schemas.microsoft.com/office/drawing/2010/main" val="000080" mc:Ignorable="a14" a14:legacySpreadsheetColorIndex="18"/>
          </a:solidFill>
          <a:round/>
          <a:headEnd/>
          <a:tailEnd/>
        </a:ln>
        <a:extLst>
          <a:ext uri="{909E8E84-426E-40DD-AFC4-6F175D3DCCD1}">
            <a14:hiddenFill xmlns:a14="http://schemas.microsoft.com/office/drawing/2010/main">
              <a:noFill/>
            </a14:hiddenFill>
          </a:ext>
        </a:extLst>
      </xdr:spPr>
    </xdr:sp>
    <xdr:clientData/>
  </xdr:twoCellAnchor>
  <xdr:twoCellAnchor>
    <xdr:from>
      <xdr:col>17</xdr:col>
      <xdr:colOff>457200</xdr:colOff>
      <xdr:row>41</xdr:row>
      <xdr:rowOff>80010</xdr:rowOff>
    </xdr:from>
    <xdr:to>
      <xdr:col>22</xdr:col>
      <xdr:colOff>180975</xdr:colOff>
      <xdr:row>53</xdr:row>
      <xdr:rowOff>38157</xdr:rowOff>
    </xdr:to>
    <xdr:sp macro="" textlink="">
      <xdr:nvSpPr>
        <xdr:cNvPr id="14342" name="Text Box 6"/>
        <xdr:cNvSpPr txBox="1">
          <a:spLocks noChangeArrowheads="1"/>
        </xdr:cNvSpPr>
      </xdr:nvSpPr>
      <xdr:spPr bwMode="auto">
        <a:xfrm>
          <a:off x="10820400" y="6724650"/>
          <a:ext cx="2771775" cy="189547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In the graph to the left, the blue lines indicate the age range that our regression uses, but there are real and predicted values outside the range of ages used to create the model. And notice that the further we get outside the age range used in the model, the worse the model seems to do; extrapolation is always dangerous.</a:t>
          </a:r>
        </a:p>
      </xdr:txBody>
    </xdr:sp>
    <xdr:clientData/>
  </xdr:twoCellAnchor>
  <xdr:twoCellAnchor>
    <xdr:from>
      <xdr:col>8</xdr:col>
      <xdr:colOff>0</xdr:colOff>
      <xdr:row>85</xdr:row>
      <xdr:rowOff>0</xdr:rowOff>
    </xdr:from>
    <xdr:to>
      <xdr:col>17</xdr:col>
      <xdr:colOff>304800</xdr:colOff>
      <xdr:row>106</xdr:row>
      <xdr:rowOff>104775</xdr:rowOff>
    </xdr:to>
    <xdr:graphicFrame macro="">
      <xdr:nvGraphicFramePr>
        <xdr:cNvPr id="2871190"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8</xdr:col>
      <xdr:colOff>9525</xdr:colOff>
      <xdr:row>107</xdr:row>
      <xdr:rowOff>142875</xdr:rowOff>
    </xdr:from>
    <xdr:to>
      <xdr:col>18</xdr:col>
      <xdr:colOff>142875</xdr:colOff>
      <xdr:row>130</xdr:row>
      <xdr:rowOff>57150</xdr:rowOff>
    </xdr:to>
    <xdr:graphicFrame macro="">
      <xdr:nvGraphicFramePr>
        <xdr:cNvPr id="2871191"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18</xdr:col>
      <xdr:colOff>47624</xdr:colOff>
      <xdr:row>88</xdr:row>
      <xdr:rowOff>28574</xdr:rowOff>
    </xdr:from>
    <xdr:to>
      <xdr:col>22</xdr:col>
      <xdr:colOff>266700</xdr:colOff>
      <xdr:row>104</xdr:row>
      <xdr:rowOff>38099</xdr:rowOff>
    </xdr:to>
    <xdr:sp macro="" textlink="">
      <xdr:nvSpPr>
        <xdr:cNvPr id="2" name="TextBox 1"/>
        <xdr:cNvSpPr txBox="1"/>
      </xdr:nvSpPr>
      <xdr:spPr>
        <a:xfrm>
          <a:off x="11020424" y="14277974"/>
          <a:ext cx="2657476" cy="26003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Aside</a:t>
          </a:r>
          <a:r>
            <a:rPr lang="en-US" sz="1100" baseline="0"/>
            <a:t> from the fact that this graph has a lower peak income (closer to $30K than $40K), adding the women and the veterans in hardly changes the shape. The fitted line here is not a perfect parabola, but you can't tell just by looking at it. The number of women is similar across all ages (and therefore would not change the shape of the predicted graph), and the number of Vietnam veterans is small, so even though they skew older, they don't change the predicted values graph much in shape.</a:t>
          </a:r>
          <a:endParaRPr lang="en-US" sz="1100"/>
        </a:p>
      </xdr:txBody>
    </xdr:sp>
    <xdr:clientData/>
  </xdr:twoCellAnchor>
  <xdr:twoCellAnchor>
    <xdr:from>
      <xdr:col>18</xdr:col>
      <xdr:colOff>495300</xdr:colOff>
      <xdr:row>110</xdr:row>
      <xdr:rowOff>85725</xdr:rowOff>
    </xdr:from>
    <xdr:to>
      <xdr:col>23</xdr:col>
      <xdr:colOff>152400</xdr:colOff>
      <xdr:row>127</xdr:row>
      <xdr:rowOff>66675</xdr:rowOff>
    </xdr:to>
    <xdr:sp macro="" textlink="">
      <xdr:nvSpPr>
        <xdr:cNvPr id="3" name="TextBox 2"/>
        <xdr:cNvSpPr txBox="1"/>
      </xdr:nvSpPr>
      <xdr:spPr>
        <a:xfrm>
          <a:off x="11468100" y="17897475"/>
          <a:ext cx="2705100" cy="27336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Here we have</a:t>
          </a:r>
          <a:r>
            <a:rPr lang="en-US" sz="1100" baseline="0"/>
            <a:t> nonzero SD among the predicted values by age, almost all of which is accounted for the difference in predicted values between men and women. Since the sex ratio is nearly constant across years, the predicted value SDs are nearly constant as well.</a:t>
          </a:r>
          <a:endParaRPr lang="en-US" sz="1100"/>
        </a:p>
      </xdr:txBody>
    </xdr:sp>
    <xdr:clientData/>
  </xdr:twoCellAnchor>
</xdr:wsDr>
</file>

<file path=xl/drawings/drawing14.xml><?xml version="1.0" encoding="utf-8"?>
<c:userShapes xmlns:c="http://schemas.openxmlformats.org/drawingml/2006/chart">
  <cdr:relSizeAnchor xmlns:cdr="http://schemas.openxmlformats.org/drawingml/2006/chartDrawing">
    <cdr:from>
      <cdr:x>0.58017</cdr:x>
      <cdr:y>0.35047</cdr:y>
    </cdr:from>
    <cdr:to>
      <cdr:x>0.58017</cdr:x>
      <cdr:y>0.52653</cdr:y>
    </cdr:to>
    <cdr:sp macro="" textlink="">
      <cdr:nvSpPr>
        <cdr:cNvPr id="15361" name="Line 1"/>
        <cdr:cNvSpPr>
          <a:spLocks xmlns:a="http://schemas.openxmlformats.org/drawingml/2006/main" noChangeShapeType="1"/>
        </cdr:cNvSpPr>
      </cdr:nvSpPr>
      <cdr:spPr bwMode="auto">
        <a:xfrm xmlns:a="http://schemas.openxmlformats.org/drawingml/2006/main" flipV="1">
          <a:off x="3355696" y="1232229"/>
          <a:ext cx="0" cy="618925"/>
        </a:xfrm>
        <a:prstGeom xmlns:a="http://schemas.openxmlformats.org/drawingml/2006/main" prst="line">
          <a:avLst/>
        </a:prstGeom>
        <a:noFill xmlns:a="http://schemas.openxmlformats.org/drawingml/2006/main"/>
        <a:ln xmlns:a="http://schemas.openxmlformats.org/drawingml/2006/main" w="19050">
          <a:solidFill>
            <a:srgbClr xmlns:mc="http://schemas.openxmlformats.org/markup-compatibility/2006" xmlns:a14="http://schemas.microsoft.com/office/drawing/2010/main" val="000080" mc:Ignorable="a14" a14:legacySpreadsheetColorIndex="18"/>
          </a:solidFill>
          <a:round/>
          <a:headEnd/>
          <a:tailEnd/>
        </a:ln>
        <a:extLst xmlns:a="http://schemas.openxmlformats.org/drawingml/2006/main">
          <a:ext uri="{909E8E84-426E-40DD-AFC4-6F175D3DCCD1}">
            <a14:hiddenFill xmlns:a14="http://schemas.microsoft.com/office/drawing/2010/main">
              <a:noFill/>
            </a14:hiddenFill>
          </a:ext>
        </a:extLst>
      </cdr:spPr>
      <cdr:txBody>
        <a:bodyPr xmlns:a="http://schemas.openxmlformats.org/drawingml/2006/main"/>
        <a:lstStyle xmlns:a="http://schemas.openxmlformats.org/drawingml/2006/main"/>
        <a:p xmlns:a="http://schemas.openxmlformats.org/drawingml/2006/main">
          <a:endParaRPr lang="en-US"/>
        </a:p>
      </cdr:txBody>
    </cdr:sp>
  </cdr:relSizeAnchor>
  <cdr:relSizeAnchor xmlns:cdr="http://schemas.openxmlformats.org/drawingml/2006/chartDrawing">
    <cdr:from>
      <cdr:x>0.31731</cdr:x>
      <cdr:y>0.33027</cdr:y>
    </cdr:from>
    <cdr:to>
      <cdr:x>0.31731</cdr:x>
      <cdr:y>0.52653</cdr:y>
    </cdr:to>
    <cdr:sp macro="" textlink="">
      <cdr:nvSpPr>
        <cdr:cNvPr id="15362" name="Line 2"/>
        <cdr:cNvSpPr>
          <a:spLocks xmlns:a="http://schemas.openxmlformats.org/drawingml/2006/main" noChangeShapeType="1"/>
        </cdr:cNvSpPr>
      </cdr:nvSpPr>
      <cdr:spPr bwMode="auto">
        <a:xfrm xmlns:a="http://schemas.openxmlformats.org/drawingml/2006/main" flipV="1">
          <a:off x="1832335" y="1165549"/>
          <a:ext cx="0" cy="685605"/>
        </a:xfrm>
        <a:prstGeom xmlns:a="http://schemas.openxmlformats.org/drawingml/2006/main" prst="line">
          <a:avLst/>
        </a:prstGeom>
        <a:noFill xmlns:a="http://schemas.openxmlformats.org/drawingml/2006/main"/>
        <a:ln xmlns:a="http://schemas.openxmlformats.org/drawingml/2006/main" w="19050">
          <a:solidFill>
            <a:srgbClr xmlns:mc="http://schemas.openxmlformats.org/markup-compatibility/2006" xmlns:a14="http://schemas.microsoft.com/office/drawing/2010/main" val="000080" mc:Ignorable="a14" a14:legacySpreadsheetColorIndex="18"/>
          </a:solidFill>
          <a:round/>
          <a:headEnd/>
          <a:tailEnd/>
        </a:ln>
        <a:extLst xmlns:a="http://schemas.openxmlformats.org/drawingml/2006/main">
          <a:ext uri="{909E8E84-426E-40DD-AFC4-6F175D3DCCD1}">
            <a14:hiddenFill xmlns:a14="http://schemas.microsoft.com/office/drawing/2010/main">
              <a:noFill/>
            </a14:hiddenFill>
          </a:ext>
        </a:extLst>
      </cdr:spPr>
      <cdr:txBody>
        <a:bodyPr xmlns:a="http://schemas.openxmlformats.org/drawingml/2006/main"/>
        <a:lstStyle xmlns:a="http://schemas.openxmlformats.org/drawingml/2006/main"/>
        <a:p xmlns:a="http://schemas.openxmlformats.org/drawingml/2006/main">
          <a:endParaRPr lang="en-US"/>
        </a:p>
      </cdr:txBody>
    </cdr:sp>
  </cdr:relSizeAnchor>
</c:userShapes>
</file>

<file path=xl/drawings/drawing15.xml><?xml version="1.0" encoding="utf-8"?>
<c:userShapes xmlns:c="http://schemas.openxmlformats.org/drawingml/2006/chart">
  <cdr:relSizeAnchor xmlns:cdr="http://schemas.openxmlformats.org/drawingml/2006/chartDrawing">
    <cdr:from>
      <cdr:x>0.27917</cdr:x>
      <cdr:y>0.60107</cdr:y>
    </cdr:from>
    <cdr:to>
      <cdr:x>0.27917</cdr:x>
      <cdr:y>0.83893</cdr:y>
    </cdr:to>
    <cdr:sp macro="" textlink="">
      <cdr:nvSpPr>
        <cdr:cNvPr id="16385" name="Line 1"/>
        <cdr:cNvSpPr>
          <a:spLocks xmlns:a="http://schemas.openxmlformats.org/drawingml/2006/main" noChangeShapeType="1"/>
        </cdr:cNvSpPr>
      </cdr:nvSpPr>
      <cdr:spPr bwMode="auto">
        <a:xfrm xmlns:a="http://schemas.openxmlformats.org/drawingml/2006/main" flipV="1">
          <a:off x="1757192" y="2202924"/>
          <a:ext cx="0" cy="848237"/>
        </a:xfrm>
        <a:prstGeom xmlns:a="http://schemas.openxmlformats.org/drawingml/2006/main" prst="line">
          <a:avLst/>
        </a:prstGeom>
        <a:noFill xmlns:a="http://schemas.openxmlformats.org/drawingml/2006/main"/>
        <a:ln xmlns:a="http://schemas.openxmlformats.org/drawingml/2006/main" w="19050">
          <a:solidFill>
            <a:srgbClr xmlns:mc="http://schemas.openxmlformats.org/markup-compatibility/2006" xmlns:a14="http://schemas.microsoft.com/office/drawing/2010/main" val="000080" mc:Ignorable="a14" a14:legacySpreadsheetColorIndex="18"/>
          </a:solidFill>
          <a:round/>
          <a:headEnd/>
          <a:tailEnd/>
        </a:ln>
        <a:extLst xmlns:a="http://schemas.openxmlformats.org/drawingml/2006/main">
          <a:ext uri="{909E8E84-426E-40DD-AFC4-6F175D3DCCD1}">
            <a14:hiddenFill xmlns:a14="http://schemas.microsoft.com/office/drawing/2010/main">
              <a:noFill/>
            </a14:hiddenFill>
          </a:ext>
        </a:extLst>
      </cdr:spPr>
      <cdr:txBody>
        <a:bodyPr xmlns:a="http://schemas.openxmlformats.org/drawingml/2006/main"/>
        <a:lstStyle xmlns:a="http://schemas.openxmlformats.org/drawingml/2006/main"/>
        <a:p xmlns:a="http://schemas.openxmlformats.org/drawingml/2006/main">
          <a:endParaRPr lang="en-US"/>
        </a:p>
      </cdr:txBody>
    </cdr:sp>
  </cdr:relSizeAnchor>
  <cdr:relSizeAnchor xmlns:cdr="http://schemas.openxmlformats.org/drawingml/2006/chartDrawing">
    <cdr:from>
      <cdr:x>0.52537</cdr:x>
      <cdr:y>0.43282</cdr:y>
    </cdr:from>
    <cdr:to>
      <cdr:x>0.52537</cdr:x>
      <cdr:y>0.83893</cdr:y>
    </cdr:to>
    <cdr:sp macro="" textlink="">
      <cdr:nvSpPr>
        <cdr:cNvPr id="16386" name="Line 2"/>
        <cdr:cNvSpPr>
          <a:spLocks xmlns:a="http://schemas.openxmlformats.org/drawingml/2006/main" noChangeShapeType="1"/>
        </cdr:cNvSpPr>
      </cdr:nvSpPr>
      <cdr:spPr bwMode="auto">
        <a:xfrm xmlns:a="http://schemas.openxmlformats.org/drawingml/2006/main" flipH="1" flipV="1">
          <a:off x="3300778" y="1592726"/>
          <a:ext cx="0" cy="1458435"/>
        </a:xfrm>
        <a:prstGeom xmlns:a="http://schemas.openxmlformats.org/drawingml/2006/main" prst="line">
          <a:avLst/>
        </a:prstGeom>
        <a:noFill xmlns:a="http://schemas.openxmlformats.org/drawingml/2006/main"/>
        <a:ln xmlns:a="http://schemas.openxmlformats.org/drawingml/2006/main" w="19050">
          <a:solidFill>
            <a:srgbClr xmlns:mc="http://schemas.openxmlformats.org/markup-compatibility/2006" xmlns:a14="http://schemas.microsoft.com/office/drawing/2010/main" val="000080" mc:Ignorable="a14" a14:legacySpreadsheetColorIndex="18"/>
          </a:solidFill>
          <a:round/>
          <a:headEnd/>
          <a:tailEnd/>
        </a:ln>
        <a:extLst xmlns:a="http://schemas.openxmlformats.org/drawingml/2006/main">
          <a:ext uri="{909E8E84-426E-40DD-AFC4-6F175D3DCCD1}">
            <a14:hiddenFill xmlns:a14="http://schemas.microsoft.com/office/drawing/2010/main">
              <a:noFill/>
            </a14:hiddenFill>
          </a:ext>
        </a:extLst>
      </cdr:spPr>
      <cdr:txBody>
        <a:bodyPr xmlns:a="http://schemas.openxmlformats.org/drawingml/2006/main"/>
        <a:lstStyle xmlns:a="http://schemas.openxmlformats.org/drawingml/2006/main"/>
        <a:p xmlns:a="http://schemas.openxmlformats.org/drawingml/2006/main">
          <a:endParaRPr lang="en-US"/>
        </a:p>
      </cdr:txBody>
    </cdr:sp>
  </cdr:relSizeAnchor>
</c:userShapes>
</file>

<file path=xl/drawings/drawing16.xml><?xml version="1.0" encoding="utf-8"?>
<c:userShapes xmlns:c="http://schemas.openxmlformats.org/drawingml/2006/chart">
  <cdr:relSizeAnchor xmlns:cdr="http://schemas.openxmlformats.org/drawingml/2006/chartDrawing">
    <cdr:from>
      <cdr:x>0.58017</cdr:x>
      <cdr:y>0.35047</cdr:y>
    </cdr:from>
    <cdr:to>
      <cdr:x>0.58017</cdr:x>
      <cdr:y>0.52653</cdr:y>
    </cdr:to>
    <cdr:sp macro="" textlink="">
      <cdr:nvSpPr>
        <cdr:cNvPr id="15361" name="Line 1"/>
        <cdr:cNvSpPr>
          <a:spLocks xmlns:a="http://schemas.openxmlformats.org/drawingml/2006/main" noChangeShapeType="1"/>
        </cdr:cNvSpPr>
      </cdr:nvSpPr>
      <cdr:spPr bwMode="auto">
        <a:xfrm xmlns:a="http://schemas.openxmlformats.org/drawingml/2006/main" flipV="1">
          <a:off x="3355696" y="1232229"/>
          <a:ext cx="0" cy="618925"/>
        </a:xfrm>
        <a:prstGeom xmlns:a="http://schemas.openxmlformats.org/drawingml/2006/main" prst="line">
          <a:avLst/>
        </a:prstGeom>
        <a:noFill xmlns:a="http://schemas.openxmlformats.org/drawingml/2006/main"/>
        <a:ln xmlns:a="http://schemas.openxmlformats.org/drawingml/2006/main" w="19050">
          <a:solidFill>
            <a:srgbClr xmlns:mc="http://schemas.openxmlformats.org/markup-compatibility/2006" xmlns:a14="http://schemas.microsoft.com/office/drawing/2010/main" val="000080" mc:Ignorable="a14" a14:legacySpreadsheetColorIndex="18"/>
          </a:solidFill>
          <a:round/>
          <a:headEnd/>
          <a:tailEnd/>
        </a:ln>
        <a:extLst xmlns:a="http://schemas.openxmlformats.org/drawingml/2006/main">
          <a:ext uri="{909E8E84-426E-40DD-AFC4-6F175D3DCCD1}">
            <a14:hiddenFill xmlns:a14="http://schemas.microsoft.com/office/drawing/2010/main">
              <a:noFill/>
            </a14:hiddenFill>
          </a:ext>
        </a:extLst>
      </cdr:spPr>
      <cdr:txBody>
        <a:bodyPr xmlns:a="http://schemas.openxmlformats.org/drawingml/2006/main"/>
        <a:lstStyle xmlns:a="http://schemas.openxmlformats.org/drawingml/2006/main"/>
        <a:p xmlns:a="http://schemas.openxmlformats.org/drawingml/2006/main">
          <a:endParaRPr lang="en-US"/>
        </a:p>
      </cdr:txBody>
    </cdr:sp>
  </cdr:relSizeAnchor>
  <cdr:relSizeAnchor xmlns:cdr="http://schemas.openxmlformats.org/drawingml/2006/chartDrawing">
    <cdr:from>
      <cdr:x>0.31731</cdr:x>
      <cdr:y>0.33027</cdr:y>
    </cdr:from>
    <cdr:to>
      <cdr:x>0.31731</cdr:x>
      <cdr:y>0.52653</cdr:y>
    </cdr:to>
    <cdr:sp macro="" textlink="">
      <cdr:nvSpPr>
        <cdr:cNvPr id="15362" name="Line 2"/>
        <cdr:cNvSpPr>
          <a:spLocks xmlns:a="http://schemas.openxmlformats.org/drawingml/2006/main" noChangeShapeType="1"/>
        </cdr:cNvSpPr>
      </cdr:nvSpPr>
      <cdr:spPr bwMode="auto">
        <a:xfrm xmlns:a="http://schemas.openxmlformats.org/drawingml/2006/main" flipV="1">
          <a:off x="1832335" y="1165549"/>
          <a:ext cx="0" cy="685605"/>
        </a:xfrm>
        <a:prstGeom xmlns:a="http://schemas.openxmlformats.org/drawingml/2006/main" prst="line">
          <a:avLst/>
        </a:prstGeom>
        <a:noFill xmlns:a="http://schemas.openxmlformats.org/drawingml/2006/main"/>
        <a:ln xmlns:a="http://schemas.openxmlformats.org/drawingml/2006/main" w="19050">
          <a:solidFill>
            <a:srgbClr xmlns:mc="http://schemas.openxmlformats.org/markup-compatibility/2006" xmlns:a14="http://schemas.microsoft.com/office/drawing/2010/main" val="000080" mc:Ignorable="a14" a14:legacySpreadsheetColorIndex="18"/>
          </a:solidFill>
          <a:round/>
          <a:headEnd/>
          <a:tailEnd/>
        </a:ln>
        <a:extLst xmlns:a="http://schemas.openxmlformats.org/drawingml/2006/main">
          <a:ext uri="{909E8E84-426E-40DD-AFC4-6F175D3DCCD1}">
            <a14:hiddenFill xmlns:a14="http://schemas.microsoft.com/office/drawing/2010/main">
              <a:noFill/>
            </a14:hiddenFill>
          </a:ext>
        </a:extLst>
      </cdr:spPr>
      <cdr:txBody>
        <a:bodyPr xmlns:a="http://schemas.openxmlformats.org/drawingml/2006/main"/>
        <a:lstStyle xmlns:a="http://schemas.openxmlformats.org/drawingml/2006/main"/>
        <a:p xmlns:a="http://schemas.openxmlformats.org/drawingml/2006/main">
          <a:endParaRPr lang="en-US"/>
        </a:p>
      </cdr:txBody>
    </cdr:sp>
  </cdr:relSizeAnchor>
</c:userShapes>
</file>

<file path=xl/drawings/drawing17.xml><?xml version="1.0" encoding="utf-8"?>
<c:userShapes xmlns:c="http://schemas.openxmlformats.org/drawingml/2006/chart">
  <cdr:relSizeAnchor xmlns:cdr="http://schemas.openxmlformats.org/drawingml/2006/chartDrawing">
    <cdr:from>
      <cdr:x>0.27917</cdr:x>
      <cdr:y>0.60107</cdr:y>
    </cdr:from>
    <cdr:to>
      <cdr:x>0.27917</cdr:x>
      <cdr:y>0.83893</cdr:y>
    </cdr:to>
    <cdr:sp macro="" textlink="">
      <cdr:nvSpPr>
        <cdr:cNvPr id="16385" name="Line 1"/>
        <cdr:cNvSpPr>
          <a:spLocks xmlns:a="http://schemas.openxmlformats.org/drawingml/2006/main" noChangeShapeType="1"/>
        </cdr:cNvSpPr>
      </cdr:nvSpPr>
      <cdr:spPr bwMode="auto">
        <a:xfrm xmlns:a="http://schemas.openxmlformats.org/drawingml/2006/main" flipV="1">
          <a:off x="1757192" y="2202924"/>
          <a:ext cx="0" cy="848237"/>
        </a:xfrm>
        <a:prstGeom xmlns:a="http://schemas.openxmlformats.org/drawingml/2006/main" prst="line">
          <a:avLst/>
        </a:prstGeom>
        <a:noFill xmlns:a="http://schemas.openxmlformats.org/drawingml/2006/main"/>
        <a:ln xmlns:a="http://schemas.openxmlformats.org/drawingml/2006/main" w="19050">
          <a:solidFill>
            <a:srgbClr xmlns:mc="http://schemas.openxmlformats.org/markup-compatibility/2006" xmlns:a14="http://schemas.microsoft.com/office/drawing/2010/main" val="000080" mc:Ignorable="a14" a14:legacySpreadsheetColorIndex="18"/>
          </a:solidFill>
          <a:round/>
          <a:headEnd/>
          <a:tailEnd/>
        </a:ln>
        <a:extLst xmlns:a="http://schemas.openxmlformats.org/drawingml/2006/main">
          <a:ext uri="{909E8E84-426E-40DD-AFC4-6F175D3DCCD1}">
            <a14:hiddenFill xmlns:a14="http://schemas.microsoft.com/office/drawing/2010/main">
              <a:noFill/>
            </a14:hiddenFill>
          </a:ext>
        </a:extLst>
      </cdr:spPr>
      <cdr:txBody>
        <a:bodyPr xmlns:a="http://schemas.openxmlformats.org/drawingml/2006/main"/>
        <a:lstStyle xmlns:a="http://schemas.openxmlformats.org/drawingml/2006/main"/>
        <a:p xmlns:a="http://schemas.openxmlformats.org/drawingml/2006/main">
          <a:endParaRPr lang="en-US"/>
        </a:p>
      </cdr:txBody>
    </cdr:sp>
  </cdr:relSizeAnchor>
  <cdr:relSizeAnchor xmlns:cdr="http://schemas.openxmlformats.org/drawingml/2006/chartDrawing">
    <cdr:from>
      <cdr:x>0.52537</cdr:x>
      <cdr:y>0.43282</cdr:y>
    </cdr:from>
    <cdr:to>
      <cdr:x>0.52537</cdr:x>
      <cdr:y>0.83893</cdr:y>
    </cdr:to>
    <cdr:sp macro="" textlink="">
      <cdr:nvSpPr>
        <cdr:cNvPr id="16386" name="Line 2"/>
        <cdr:cNvSpPr>
          <a:spLocks xmlns:a="http://schemas.openxmlformats.org/drawingml/2006/main" noChangeShapeType="1"/>
        </cdr:cNvSpPr>
      </cdr:nvSpPr>
      <cdr:spPr bwMode="auto">
        <a:xfrm xmlns:a="http://schemas.openxmlformats.org/drawingml/2006/main" flipH="1" flipV="1">
          <a:off x="3300778" y="1592726"/>
          <a:ext cx="0" cy="1458435"/>
        </a:xfrm>
        <a:prstGeom xmlns:a="http://schemas.openxmlformats.org/drawingml/2006/main" prst="line">
          <a:avLst/>
        </a:prstGeom>
        <a:noFill xmlns:a="http://schemas.openxmlformats.org/drawingml/2006/main"/>
        <a:ln xmlns:a="http://schemas.openxmlformats.org/drawingml/2006/main" w="19050">
          <a:solidFill>
            <a:srgbClr xmlns:mc="http://schemas.openxmlformats.org/markup-compatibility/2006" xmlns:a14="http://schemas.microsoft.com/office/drawing/2010/main" val="000080" mc:Ignorable="a14" a14:legacySpreadsheetColorIndex="18"/>
          </a:solidFill>
          <a:round/>
          <a:headEnd/>
          <a:tailEnd/>
        </a:ln>
        <a:extLst xmlns:a="http://schemas.openxmlformats.org/drawingml/2006/main">
          <a:ext uri="{909E8E84-426E-40DD-AFC4-6F175D3DCCD1}">
            <a14:hiddenFill xmlns:a14="http://schemas.microsoft.com/office/drawing/2010/main">
              <a:noFill/>
            </a14:hiddenFill>
          </a:ext>
        </a:extLst>
      </cdr:spPr>
      <cdr:txBody>
        <a:bodyPr xmlns:a="http://schemas.openxmlformats.org/drawingml/2006/main"/>
        <a:lstStyle xmlns:a="http://schemas.openxmlformats.org/drawingml/2006/main"/>
        <a:p xmlns:a="http://schemas.openxmlformats.org/drawingml/2006/main">
          <a:endParaRPr lang="en-US"/>
        </a:p>
      </cdr:txBody>
    </cdr:sp>
  </cdr:relSizeAnchor>
</c:userShapes>
</file>

<file path=xl/drawings/drawing18.xml><?xml version="1.0" encoding="utf-8"?>
<xdr:wsDr xmlns:xdr="http://schemas.openxmlformats.org/drawingml/2006/spreadsheetDrawing" xmlns:a="http://schemas.openxmlformats.org/drawingml/2006/main">
  <xdr:twoCellAnchor>
    <xdr:from>
      <xdr:col>1</xdr:col>
      <xdr:colOff>266700</xdr:colOff>
      <xdr:row>32</xdr:row>
      <xdr:rowOff>80010</xdr:rowOff>
    </xdr:from>
    <xdr:to>
      <xdr:col>11</xdr:col>
      <xdr:colOff>180975</xdr:colOff>
      <xdr:row>83</xdr:row>
      <xdr:rowOff>108585</xdr:rowOff>
    </xdr:to>
    <xdr:sp macro="" textlink="">
      <xdr:nvSpPr>
        <xdr:cNvPr id="12289" name="Text Box 1"/>
        <xdr:cNvSpPr txBox="1">
          <a:spLocks noChangeArrowheads="1"/>
        </xdr:cNvSpPr>
      </xdr:nvSpPr>
      <xdr:spPr bwMode="auto">
        <a:xfrm>
          <a:off x="876300" y="5267325"/>
          <a:ext cx="6010275" cy="828675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7432" rIns="0" bIns="0" anchor="t" upright="1"/>
        <a:lstStyle/>
        <a:p>
          <a:pPr algn="l" rtl="0">
            <a:defRPr sz="1000"/>
          </a:pPr>
          <a:r>
            <a:rPr lang="en-US" sz="900" b="1" i="0" u="none" strike="noStrike" baseline="0">
              <a:solidFill>
                <a:srgbClr val="000000"/>
              </a:solidFill>
              <a:latin typeface="Courier New"/>
              <a:cs typeface="Courier New"/>
            </a:rPr>
            <a:t>Model 1, with a single gender term:</a:t>
          </a:r>
        </a:p>
        <a:p>
          <a:pPr algn="l" rtl="0">
            <a:defRPr sz="1000"/>
          </a:pPr>
          <a:endParaRPr lang="en-US" sz="900" b="1" i="0" u="none" strike="noStrike" baseline="0">
            <a:solidFill>
              <a:srgbClr val="000000"/>
            </a:solidFill>
            <a:latin typeface="Courier New"/>
            <a:cs typeface="Courier New"/>
          </a:endParaRPr>
        </a:p>
        <a:p>
          <a:pPr algn="l" rtl="0">
            <a:defRPr sz="1000"/>
          </a:pPr>
          <a:r>
            <a:rPr lang="en-US" sz="900" b="1" i="0" u="none" strike="noStrike" baseline="0">
              <a:solidFill>
                <a:srgbClr val="000000"/>
              </a:solidFill>
              <a:latin typeface="Courier New"/>
              <a:cs typeface="Courier New"/>
            </a:rPr>
            <a:t>regress incwage lawyers sociologists male if occ1990==178| occ1990==95 | occ1990==125</a:t>
          </a:r>
          <a:endParaRPr lang="en-US" sz="900" b="0" i="0" u="none" strike="noStrike" baseline="0">
            <a:solidFill>
              <a:srgbClr val="000000"/>
            </a:solidFill>
            <a:latin typeface="Courier New"/>
            <a:cs typeface="Courier New"/>
          </a:endParaRP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Source |       SS       df       MS              Number of obs =    1413</a:t>
          </a:r>
        </a:p>
        <a:p>
          <a:pPr algn="l" rtl="0">
            <a:defRPr sz="1000"/>
          </a:pPr>
          <a:r>
            <a:rPr lang="en-US" sz="900" b="0" i="0" u="none" strike="noStrike" baseline="0">
              <a:solidFill>
                <a:srgbClr val="000000"/>
              </a:solidFill>
              <a:latin typeface="Courier New"/>
              <a:cs typeface="Courier New"/>
            </a:rPr>
            <a:t>-------------+------------------------------           F(  3,  1409) =   83.70</a:t>
          </a:r>
        </a:p>
        <a:p>
          <a:pPr algn="l" rtl="0">
            <a:defRPr sz="1000"/>
          </a:pPr>
          <a:r>
            <a:rPr lang="en-US" sz="900" b="0" i="0" u="none" strike="noStrike" baseline="0">
              <a:solidFill>
                <a:srgbClr val="000000"/>
              </a:solidFill>
              <a:latin typeface="Courier New"/>
              <a:cs typeface="Courier New"/>
            </a:rPr>
            <a:t>       Model |  4.4789e+11     3  1.4930e+11           Prob &gt; F      =  0.0000</a:t>
          </a:r>
        </a:p>
        <a:p>
          <a:pPr algn="l" rtl="0">
            <a:defRPr sz="1000"/>
          </a:pPr>
          <a:r>
            <a:rPr lang="en-US" sz="900" b="0" i="0" u="none" strike="noStrike" baseline="0">
              <a:solidFill>
                <a:srgbClr val="000000"/>
              </a:solidFill>
              <a:latin typeface="Courier New"/>
              <a:cs typeface="Courier New"/>
            </a:rPr>
            <a:t>    Residual |  2.5134e+12  1409  1.7838e+09           R-squared     =  0.1512</a:t>
          </a:r>
        </a:p>
        <a:p>
          <a:pPr algn="l" rtl="0">
            <a:defRPr sz="1000"/>
          </a:pPr>
          <a:r>
            <a:rPr lang="en-US" sz="900" b="0" i="0" u="none" strike="noStrike" baseline="0">
              <a:solidFill>
                <a:srgbClr val="000000"/>
              </a:solidFill>
              <a:latin typeface="Courier New"/>
              <a:cs typeface="Courier New"/>
            </a:rPr>
            <a:t>-------------+------------------------------           Adj R-squared =  0.1494</a:t>
          </a:r>
        </a:p>
        <a:p>
          <a:pPr algn="l" rtl="0">
            <a:defRPr sz="1000"/>
          </a:pPr>
          <a:r>
            <a:rPr lang="en-US" sz="900" b="0" i="0" u="none" strike="noStrike" baseline="0">
              <a:solidFill>
                <a:srgbClr val="000000"/>
              </a:solidFill>
              <a:latin typeface="Courier New"/>
              <a:cs typeface="Courier New"/>
            </a:rPr>
            <a:t>       Total |  2.9612e+12  1412  2.0972e+09           Root MSE      =   42235</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incwage |      Coef.   Std. Err.      t    P&gt;|t|     [95% Conf. Interval]</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lawyers |   25723.53   3256.452     7.90   0.000     19335.51    32111.55</a:t>
          </a:r>
        </a:p>
        <a:p>
          <a:pPr algn="l" rtl="0">
            <a:defRPr sz="1000"/>
          </a:pPr>
          <a:r>
            <a:rPr lang="en-US" sz="900" b="0" i="0" u="none" strike="noStrike" baseline="0">
              <a:solidFill>
                <a:srgbClr val="000000"/>
              </a:solidFill>
              <a:latin typeface="Courier New"/>
              <a:cs typeface="Courier New"/>
            </a:rPr>
            <a:t>sociologists |  -604.9475   17320.32    -0.03   0.972    -34581.34    33371.45</a:t>
          </a:r>
        </a:p>
        <a:p>
          <a:pPr algn="l" rtl="0">
            <a:defRPr sz="1000"/>
          </a:pPr>
          <a:r>
            <a:rPr lang="en-US" sz="900" b="0" i="0" u="none" strike="noStrike" baseline="0">
              <a:solidFill>
                <a:srgbClr val="000000"/>
              </a:solidFill>
              <a:latin typeface="Courier New"/>
              <a:cs typeface="Courier New"/>
            </a:rPr>
            <a:t>        male |   17003.19   3422.971     4.97   0.000     10288.53    23717.86</a:t>
          </a:r>
        </a:p>
        <a:p>
          <a:pPr algn="l" rtl="0">
            <a:defRPr sz="1000"/>
          </a:pPr>
          <a:r>
            <a:rPr lang="en-US" sz="900" b="0" i="0" u="none" strike="noStrike" baseline="0">
              <a:solidFill>
                <a:srgbClr val="000000"/>
              </a:solidFill>
              <a:latin typeface="Courier New"/>
              <a:cs typeface="Courier New"/>
            </a:rPr>
            <a:t>       _cons |   36445.55   1376.531    26.48   0.000     33745.28    39145.82</a:t>
          </a:r>
        </a:p>
        <a:p>
          <a:pPr algn="l" rtl="0">
            <a:defRPr sz="1000"/>
          </a:pPr>
          <a:r>
            <a:rPr lang="en-US" sz="900" b="0" i="0" u="none" strike="noStrike" baseline="0">
              <a:solidFill>
                <a:srgbClr val="000000"/>
              </a:solidFill>
              <a:latin typeface="Courier New"/>
              <a:cs typeface="Courier New"/>
            </a:rPr>
            <a:t>------------------------------------------------------------------------------</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*here, the constant refers to the income of female nurses. In fact it is the mean PREDICTED value of income for female nurses... Also note that it makes no difference to the lawyer-nurse comparison whether the dummy for gender is male or female.</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a:t>
          </a:r>
          <a:r>
            <a:rPr lang="en-US" sz="900" b="1" i="0" u="none" strike="noStrike" baseline="0">
              <a:solidFill>
                <a:srgbClr val="000000"/>
              </a:solidFill>
              <a:latin typeface="Courier New"/>
              <a:cs typeface="Courier New"/>
            </a:rPr>
            <a:t>predict Model_class8</a:t>
          </a: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(option xb assumed; fitted values)</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a:t>
          </a:r>
          <a:r>
            <a:rPr lang="en-US" sz="900" b="1" i="0" u="none" strike="noStrike" baseline="0">
              <a:solidFill>
                <a:srgbClr val="000000"/>
              </a:solidFill>
              <a:latin typeface="Courier New"/>
              <a:cs typeface="Courier New"/>
            </a:rPr>
            <a:t>table occ1990 sex if occ1990==178|occ1990==95 | occ1990==125, contents(freq mean incwage mean  Model_class8)</a:t>
          </a:r>
          <a:endParaRPr lang="en-US" sz="900" b="0" i="0" u="none" strike="noStrike" baseline="0">
            <a:solidFill>
              <a:srgbClr val="000000"/>
            </a:solidFill>
            <a:latin typeface="Courier New"/>
            <a:cs typeface="Courier New"/>
          </a:endParaRP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Occupation, 1990      |           Sex           </a:t>
          </a:r>
        </a:p>
        <a:p>
          <a:pPr algn="l" rtl="0">
            <a:defRPr sz="1000"/>
          </a:pPr>
          <a:r>
            <a:rPr lang="en-US" sz="900" b="0" i="0" u="none" strike="noStrike" baseline="0">
              <a:solidFill>
                <a:srgbClr val="000000"/>
              </a:solidFill>
              <a:latin typeface="Courier New"/>
              <a:cs typeface="Courier New"/>
            </a:rPr>
            <a:t>basis                 |        Male       Female</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Registered nurses |          62          904</a:t>
          </a:r>
        </a:p>
        <a:p>
          <a:pPr algn="l" rtl="0">
            <a:defRPr sz="1000"/>
          </a:pPr>
          <a:r>
            <a:rPr lang="en-US" sz="900" b="0" i="0" u="none" strike="noStrike" baseline="0">
              <a:solidFill>
                <a:srgbClr val="000000"/>
              </a:solidFill>
              <a:latin typeface="Courier New"/>
              <a:cs typeface="Courier New"/>
            </a:rPr>
            <a:t>                      | 48602.45161   36777.9281</a:t>
          </a:r>
        </a:p>
        <a:p>
          <a:pPr algn="l" rtl="0">
            <a:defRPr sz="1000"/>
          </a:pPr>
          <a:r>
            <a:rPr lang="en-US" sz="900" b="0" i="0" u="none" strike="noStrike" baseline="0">
              <a:solidFill>
                <a:srgbClr val="000000"/>
              </a:solidFill>
              <a:latin typeface="Courier New"/>
              <a:cs typeface="Courier New"/>
            </a:rPr>
            <a:t>                      |    53448.74     36445.55</a:t>
          </a:r>
        </a:p>
        <a:p>
          <a:pPr algn="l" rtl="0">
            <a:defRPr sz="1000"/>
          </a:pPr>
          <a:r>
            <a:rPr lang="en-US" sz="900" b="0" i="0" u="none" strike="noStrike" baseline="0">
              <a:solidFill>
                <a:srgbClr val="000000"/>
              </a:solidFill>
              <a:latin typeface="Courier New"/>
              <a:cs typeface="Courier New"/>
            </a:rPr>
            <a:t>                      | </a:t>
          </a:r>
        </a:p>
        <a:p>
          <a:pPr algn="l" rtl="0">
            <a:defRPr sz="1000"/>
          </a:pPr>
          <a:r>
            <a:rPr lang="en-US" sz="900" b="0" i="0" u="none" strike="noStrike" baseline="0">
              <a:solidFill>
                <a:srgbClr val="000000"/>
              </a:solidFill>
              <a:latin typeface="Courier New"/>
              <a:cs typeface="Courier New"/>
            </a:rPr>
            <a:t>Sociology instructors |           2            4</a:t>
          </a:r>
        </a:p>
        <a:p>
          <a:pPr algn="l" rtl="0">
            <a:defRPr sz="1000"/>
          </a:pPr>
          <a:r>
            <a:rPr lang="en-US" sz="900" b="0" i="0" u="none" strike="noStrike" baseline="0">
              <a:solidFill>
                <a:srgbClr val="000000"/>
              </a:solidFill>
              <a:latin typeface="Courier New"/>
              <a:cs typeface="Courier New"/>
            </a:rPr>
            <a:t>                      |       39200      42662.5</a:t>
          </a:r>
        </a:p>
        <a:p>
          <a:pPr algn="l" rtl="0">
            <a:defRPr sz="1000"/>
          </a:pPr>
          <a:r>
            <a:rPr lang="en-US" sz="900" b="0" i="0" u="none" strike="noStrike" baseline="0">
              <a:solidFill>
                <a:srgbClr val="000000"/>
              </a:solidFill>
              <a:latin typeface="Courier New"/>
              <a:cs typeface="Courier New"/>
            </a:rPr>
            <a:t>                      |     52843.8      35840.6</a:t>
          </a:r>
        </a:p>
        <a:p>
          <a:pPr algn="l" rtl="0">
            <a:defRPr sz="1000"/>
          </a:pPr>
          <a:r>
            <a:rPr lang="en-US" sz="900" b="0" i="0" u="none" strike="noStrike" baseline="0">
              <a:solidFill>
                <a:srgbClr val="000000"/>
              </a:solidFill>
              <a:latin typeface="Courier New"/>
              <a:cs typeface="Courier New"/>
            </a:rPr>
            <a:t>                      | </a:t>
          </a:r>
        </a:p>
        <a:p>
          <a:pPr algn="l" rtl="0">
            <a:defRPr sz="1000"/>
          </a:pPr>
          <a:r>
            <a:rPr lang="en-US" sz="900" b="0" i="0" u="none" strike="noStrike" baseline="0">
              <a:solidFill>
                <a:srgbClr val="000000"/>
              </a:solidFill>
              <a:latin typeface="Courier New"/>
              <a:cs typeface="Courier New"/>
            </a:rPr>
            <a:t>              Lawyers |         308          133</a:t>
          </a:r>
        </a:p>
        <a:p>
          <a:pPr algn="l" rtl="0">
            <a:defRPr sz="1000"/>
          </a:pPr>
          <a:r>
            <a:rPr lang="en-US" sz="900" b="0" i="0" u="none" strike="noStrike" baseline="0">
              <a:solidFill>
                <a:srgbClr val="000000"/>
              </a:solidFill>
              <a:latin typeface="Courier New"/>
              <a:cs typeface="Courier New"/>
            </a:rPr>
            <a:t>                      | 80236.42208  59704.73684</a:t>
          </a:r>
        </a:p>
        <a:p>
          <a:pPr algn="l" rtl="0">
            <a:defRPr sz="1000"/>
          </a:pPr>
          <a:r>
            <a:rPr lang="en-US" sz="900" b="0" i="0" u="none" strike="noStrike" baseline="0">
              <a:solidFill>
                <a:srgbClr val="000000"/>
              </a:solidFill>
              <a:latin typeface="Courier New"/>
              <a:cs typeface="Courier New"/>
            </a:rPr>
            <a:t>                      |    79172.27     62169.08</a:t>
          </a:r>
        </a:p>
        <a:p>
          <a:pPr algn="l" rtl="0">
            <a:defRPr sz="1000"/>
          </a:pPr>
          <a:r>
            <a:rPr lang="en-US" sz="900" b="0" i="0" u="none" strike="noStrike" baseline="0">
              <a:solidFill>
                <a:srgbClr val="000000"/>
              </a:solidFill>
              <a:latin typeface="Courier New"/>
              <a:cs typeface="Courier New"/>
            </a:rPr>
            <a:t>------------------------------------------------</a:t>
          </a:r>
        </a:p>
        <a:p>
          <a:pPr algn="l" rtl="0">
            <a:defRPr sz="1000"/>
          </a:pPr>
          <a:endParaRPr lang="en-US" sz="900" b="0" i="0" u="none" strike="noStrike" baseline="0">
            <a:solidFill>
              <a:srgbClr val="000000"/>
            </a:solidFill>
            <a:latin typeface="Courier New"/>
            <a:cs typeface="Courier New"/>
          </a:endParaRPr>
        </a:p>
      </xdr:txBody>
    </xdr:sp>
    <xdr:clientData/>
  </xdr:twoCellAnchor>
  <xdr:twoCellAnchor editAs="oneCell">
    <xdr:from>
      <xdr:col>9</xdr:col>
      <xdr:colOff>266700</xdr:colOff>
      <xdr:row>5</xdr:row>
      <xdr:rowOff>28575</xdr:rowOff>
    </xdr:from>
    <xdr:to>
      <xdr:col>9</xdr:col>
      <xdr:colOff>342900</xdr:colOff>
      <xdr:row>6</xdr:row>
      <xdr:rowOff>66675</xdr:rowOff>
    </xdr:to>
    <xdr:sp macro="" textlink="">
      <xdr:nvSpPr>
        <xdr:cNvPr id="4647114" name="Text Box 2"/>
        <xdr:cNvSpPr txBox="1">
          <a:spLocks noChangeArrowheads="1"/>
        </xdr:cNvSpPr>
      </xdr:nvSpPr>
      <xdr:spPr bwMode="auto">
        <a:xfrm>
          <a:off x="5753100" y="838200"/>
          <a:ext cx="76200" cy="2000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xdr:from>
      <xdr:col>9</xdr:col>
      <xdr:colOff>123825</xdr:colOff>
      <xdr:row>8</xdr:row>
      <xdr:rowOff>57150</xdr:rowOff>
    </xdr:from>
    <xdr:to>
      <xdr:col>14</xdr:col>
      <xdr:colOff>76200</xdr:colOff>
      <xdr:row>20</xdr:row>
      <xdr:rowOff>66675</xdr:rowOff>
    </xdr:to>
    <xdr:sp macro="" textlink="">
      <xdr:nvSpPr>
        <xdr:cNvPr id="12291" name="Text Box 3"/>
        <xdr:cNvSpPr txBox="1">
          <a:spLocks noChangeArrowheads="1"/>
        </xdr:cNvSpPr>
      </xdr:nvSpPr>
      <xdr:spPr bwMode="auto">
        <a:xfrm>
          <a:off x="5610225" y="1352550"/>
          <a:ext cx="3000375" cy="195262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Regression models by default have the property of additivity. Additivity in this case means that with a single gender term, the gender gap is presumed to be the same across all occupations. Note that in the fitted values (another word for the predicted values), men minus women's income is always $17,003, because that is the gender coefficient. In the actual values above, each occupation has a different gender earnings gap. It is easy enough to create dummy variables for gender that are specific to each occupation, see model 2</a:t>
          </a:r>
        </a:p>
      </xdr:txBody>
    </xdr:sp>
    <xdr:clientData/>
  </xdr:twoCellAnchor>
  <xdr:oneCellAnchor>
    <xdr:from>
      <xdr:col>12</xdr:col>
      <xdr:colOff>209550</xdr:colOff>
      <xdr:row>32</xdr:row>
      <xdr:rowOff>28575</xdr:rowOff>
    </xdr:from>
    <xdr:ext cx="6962775" cy="15738796"/>
    <xdr:sp macro="" textlink="">
      <xdr:nvSpPr>
        <xdr:cNvPr id="12292" name="Text Box 4"/>
        <xdr:cNvSpPr txBox="1">
          <a:spLocks noChangeArrowheads="1"/>
        </xdr:cNvSpPr>
      </xdr:nvSpPr>
      <xdr:spPr bwMode="auto">
        <a:xfrm>
          <a:off x="7524750" y="5393055"/>
          <a:ext cx="6962775" cy="15738796"/>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7432" rIns="0" bIns="0" anchor="t" upright="1">
          <a:spAutoFit/>
        </a:bodyPr>
        <a:lstStyle/>
        <a:p>
          <a:pPr algn="l" rtl="0">
            <a:defRPr sz="1000"/>
          </a:pPr>
          <a:r>
            <a:rPr lang="en-US" sz="900" b="1" i="0" u="none" strike="noStrike" baseline="0">
              <a:solidFill>
                <a:srgbClr val="000000"/>
              </a:solidFill>
              <a:latin typeface="Courier New"/>
              <a:cs typeface="Courier New"/>
            </a:rPr>
            <a:t>Model 2</a:t>
          </a:r>
        </a:p>
        <a:p>
          <a:pPr algn="l" rtl="0">
            <a:defRPr sz="1000"/>
          </a:pPr>
          <a:endParaRPr lang="en-US" sz="900" b="1" i="0" u="none" strike="noStrike" baseline="0">
            <a:solidFill>
              <a:srgbClr val="000000"/>
            </a:solidFill>
            <a:latin typeface="Courier New"/>
            <a:cs typeface="Courier New"/>
          </a:endParaRP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regress incwage i.lawyers##i.male i.sociologists##i.male if occ1990==178|occ1990==95|occ1990==125</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Source |       SS       df       MS              Number of obs =    1413</a:t>
          </a:r>
        </a:p>
        <a:p>
          <a:pPr algn="l" rtl="0">
            <a:defRPr sz="1000"/>
          </a:pPr>
          <a:r>
            <a:rPr lang="en-US" sz="900" b="0" i="0" u="none" strike="noStrike" baseline="0">
              <a:solidFill>
                <a:srgbClr val="000000"/>
              </a:solidFill>
              <a:latin typeface="Courier New"/>
              <a:cs typeface="Courier New"/>
            </a:rPr>
            <a:t>-------------+------------------------------           F(  5,  1407) =   50.58</a:t>
          </a:r>
        </a:p>
        <a:p>
          <a:pPr algn="l" rtl="0">
            <a:defRPr sz="1000"/>
          </a:pPr>
          <a:r>
            <a:rPr lang="en-US" sz="900" b="0" i="0" u="none" strike="noStrike" baseline="0">
              <a:solidFill>
                <a:srgbClr val="000000"/>
              </a:solidFill>
              <a:latin typeface="Courier New"/>
              <a:cs typeface="Courier New"/>
            </a:rPr>
            <a:t>       Model |  4.5116e+11     5  9.0232e+10           Prob &gt; F      =  0.0000</a:t>
          </a:r>
        </a:p>
        <a:p>
          <a:pPr algn="l" rtl="0">
            <a:defRPr sz="1000"/>
          </a:pPr>
          <a:r>
            <a:rPr lang="en-US" sz="900" b="0" i="0" u="none" strike="noStrike" baseline="0">
              <a:solidFill>
                <a:srgbClr val="000000"/>
              </a:solidFill>
              <a:latin typeface="Courier New"/>
              <a:cs typeface="Courier New"/>
            </a:rPr>
            <a:t>    Residual |  2.5101e+12  1407  1.7840e+09           R-squared     =  0.1524</a:t>
          </a:r>
        </a:p>
        <a:p>
          <a:pPr algn="l" rtl="0">
            <a:defRPr sz="1000"/>
          </a:pPr>
          <a:r>
            <a:rPr lang="en-US" sz="900" b="0" i="0" u="none" strike="noStrike" baseline="0">
              <a:solidFill>
                <a:srgbClr val="000000"/>
              </a:solidFill>
              <a:latin typeface="Courier New"/>
              <a:cs typeface="Courier New"/>
            </a:rPr>
            <a:t>-------------+------------------------------           Adj R-squared =  0.1493</a:t>
          </a:r>
        </a:p>
        <a:p>
          <a:pPr algn="l" rtl="0">
            <a:defRPr sz="1000"/>
          </a:pPr>
          <a:r>
            <a:rPr lang="en-US" sz="900" b="0" i="0" u="none" strike="noStrike" baseline="0">
              <a:solidFill>
                <a:srgbClr val="000000"/>
              </a:solidFill>
              <a:latin typeface="Courier New"/>
              <a:cs typeface="Courier New"/>
            </a:rPr>
            <a:t>       Total |  2.9612e+12  1412  2.0972e+09           Root MSE      =   42237</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incwage |      Coef.   Std. Err.      t    P&gt;|t|     [95% Conf. Interval]</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1.lawyers |   22926.81   3922.625     5.84   0.000     15231.99    30621.63</a:t>
          </a:r>
        </a:p>
        <a:p>
          <a:pPr algn="l" rtl="0">
            <a:defRPr sz="1000"/>
          </a:pPr>
          <a:r>
            <a:rPr lang="en-US" sz="900" b="0" i="0" u="none" strike="noStrike" baseline="0">
              <a:solidFill>
                <a:srgbClr val="000000"/>
              </a:solidFill>
              <a:latin typeface="Courier New"/>
              <a:cs typeface="Courier New"/>
            </a:rPr>
            <a:t>           1.male |   11824.52   5545.056     2.13   0.033     947.0565    22701.99</a:t>
          </a:r>
        </a:p>
        <a:p>
          <a:pPr algn="l" rtl="0">
            <a:defRPr sz="1000"/>
          </a:pPr>
          <a:r>
            <a:rPr lang="en-US" sz="900" b="0" i="0" u="none" strike="noStrike" baseline="0">
              <a:solidFill>
                <a:srgbClr val="000000"/>
              </a:solidFill>
              <a:latin typeface="Courier New"/>
              <a:cs typeface="Courier New"/>
            </a:rPr>
            <a:t>                  |</a:t>
          </a:r>
        </a:p>
        <a:p>
          <a:pPr algn="l" rtl="0">
            <a:defRPr sz="1000"/>
          </a:pPr>
          <a:r>
            <a:rPr lang="en-US" sz="900" b="0" i="0" u="none" strike="noStrike" baseline="0">
              <a:solidFill>
                <a:srgbClr val="000000"/>
              </a:solidFill>
              <a:latin typeface="Courier New"/>
              <a:cs typeface="Courier New"/>
            </a:rPr>
            <a:t>     lawyers#male |</a:t>
          </a:r>
        </a:p>
        <a:p>
          <a:pPr algn="l" rtl="0">
            <a:defRPr sz="1000"/>
          </a:pPr>
          <a:r>
            <a:rPr lang="en-US" sz="900" b="0" i="0" u="none" strike="noStrike" baseline="0">
              <a:solidFill>
                <a:srgbClr val="000000"/>
              </a:solidFill>
              <a:latin typeface="Courier New"/>
              <a:cs typeface="Courier New"/>
            </a:rPr>
            <a:t>             1 1  |   8707.162   7067.771     1.23   0.218    -5157.342    22571.67</a:t>
          </a:r>
        </a:p>
        <a:p>
          <a:pPr algn="l" rtl="0">
            <a:defRPr sz="1000"/>
          </a:pPr>
          <a:r>
            <a:rPr lang="en-US" sz="900" b="0" i="0" u="none" strike="noStrike" baseline="0">
              <a:solidFill>
                <a:srgbClr val="000000"/>
              </a:solidFill>
              <a:latin typeface="Courier New"/>
              <a:cs typeface="Courier New"/>
            </a:rPr>
            <a:t>                  |</a:t>
          </a:r>
        </a:p>
        <a:p>
          <a:pPr algn="l" rtl="0">
            <a:defRPr sz="1000"/>
          </a:pPr>
          <a:r>
            <a:rPr lang="en-US" sz="900" b="0" i="0" u="none" strike="noStrike" baseline="0">
              <a:solidFill>
                <a:srgbClr val="000000"/>
              </a:solidFill>
              <a:latin typeface="Courier New"/>
              <a:cs typeface="Courier New"/>
            </a:rPr>
            <a:t>   1.sociologists |   5884.572   21165.38     0.28   0.781    -35634.53    47403.68</a:t>
          </a:r>
        </a:p>
        <a:p>
          <a:pPr algn="l" rtl="0">
            <a:defRPr sz="1000"/>
          </a:pPr>
          <a:r>
            <a:rPr lang="en-US" sz="900" b="0" i="0" u="none" strike="noStrike" baseline="0">
              <a:solidFill>
                <a:srgbClr val="000000"/>
              </a:solidFill>
              <a:latin typeface="Courier New"/>
              <a:cs typeface="Courier New"/>
            </a:rPr>
            <a:t>                  |</a:t>
          </a:r>
        </a:p>
        <a:p>
          <a:pPr algn="l" rtl="0">
            <a:defRPr sz="1000"/>
          </a:pPr>
          <a:r>
            <a:rPr lang="en-US" sz="900" b="0" i="0" u="none" strike="noStrike" baseline="0">
              <a:solidFill>
                <a:srgbClr val="000000"/>
              </a:solidFill>
              <a:latin typeface="Courier New"/>
              <a:cs typeface="Courier New"/>
            </a:rPr>
            <a:t>sociologists#male |</a:t>
          </a:r>
        </a:p>
        <a:p>
          <a:pPr algn="l" rtl="0">
            <a:defRPr sz="1000"/>
          </a:pPr>
          <a:r>
            <a:rPr lang="en-US" sz="900" b="0" i="0" u="none" strike="noStrike" baseline="0">
              <a:solidFill>
                <a:srgbClr val="000000"/>
              </a:solidFill>
              <a:latin typeface="Courier New"/>
              <a:cs typeface="Courier New"/>
            </a:rPr>
            <a:t>             1 1  |  -15287.02   36996.59    -0.41   0.680    -87861.44    57287.39</a:t>
          </a:r>
        </a:p>
        <a:p>
          <a:pPr algn="l" rtl="0">
            <a:defRPr sz="1000"/>
          </a:pPr>
          <a:r>
            <a:rPr lang="en-US" sz="900" b="0" i="0" u="none" strike="noStrike" baseline="0">
              <a:solidFill>
                <a:srgbClr val="000000"/>
              </a:solidFill>
              <a:latin typeface="Courier New"/>
              <a:cs typeface="Courier New"/>
            </a:rPr>
            <a:t>                  |</a:t>
          </a:r>
        </a:p>
        <a:p>
          <a:pPr algn="l" rtl="0">
            <a:defRPr sz="1000"/>
          </a:pPr>
          <a:r>
            <a:rPr lang="en-US" sz="900" b="0" i="0" u="none" strike="noStrike" baseline="0">
              <a:solidFill>
                <a:srgbClr val="000000"/>
              </a:solidFill>
              <a:latin typeface="Courier New"/>
              <a:cs typeface="Courier New"/>
            </a:rPr>
            <a:t>            _cons |   36777.93   1404.796    26.18   0.000     34022.21    39533.65</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a:r>
          <a:br>
            <a:rPr lang="en-US" sz="900" b="0" i="0" u="none" strike="noStrike" baseline="0">
              <a:solidFill>
                <a:srgbClr val="000000"/>
              </a:solidFill>
              <a:latin typeface="Courier New"/>
              <a:cs typeface="Courier New"/>
            </a:rPr>
          </a:b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But Note: neither of the newer occupation*gender terms are statistically significant, and more importantly the fit of the model by adjusted R-square has not improved from Model 1 to Model 2. We can conclude, therefore, that the more parsimonious Model 1 might be better, and we would reject (at least on this small sample of occupations) the hypothesis that there is significant variation among occupations in the gender wage gap.</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If we wanted to substantiate that comparison, we would run the F-test comparison of the R-squares of these two nested models, and we would get:</a:t>
          </a:r>
        </a:p>
        <a:p>
          <a:pPr algn="l" rtl="0">
            <a:defRPr sz="1000"/>
          </a:pPr>
          <a:endParaRPr lang="en-US" sz="900" b="0" i="0" u="none" strike="noStrike" baseline="0">
            <a:solidFill>
              <a:srgbClr val="000000"/>
            </a:solidFill>
            <a:latin typeface="Courier New"/>
            <a:cs typeface="Courier New"/>
          </a:endParaRP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a:t>
          </a:r>
          <a:r>
            <a:rPr lang="en-US" sz="900" b="1" i="0" u="none" strike="noStrike" baseline="0">
              <a:solidFill>
                <a:srgbClr val="000000"/>
              </a:solidFill>
              <a:latin typeface="Courier New"/>
              <a:cs typeface="Courier New"/>
            </a:rPr>
            <a:t>display (( 0.152-0.1512)/2)/((1-0.152)/(1413-6))</a:t>
          </a:r>
        </a:p>
        <a:p>
          <a:pPr algn="l" rtl="0">
            <a:defRPr sz="1000"/>
          </a:pPr>
          <a:r>
            <a:rPr lang="en-US" sz="900" b="0" i="0" u="none" strike="noStrike" baseline="0">
              <a:solidFill>
                <a:srgbClr val="000000"/>
              </a:solidFill>
              <a:latin typeface="Courier New"/>
              <a:cs typeface="Courier New"/>
            </a:rPr>
            <a:t>.66367925</a:t>
          </a:r>
        </a:p>
        <a:p>
          <a:pPr algn="l" rtl="0">
            <a:defRPr sz="1000"/>
          </a:pPr>
          <a:r>
            <a:rPr lang="en-US" sz="900" b="0" i="0" u="none" strike="noStrike" baseline="0">
              <a:solidFill>
                <a:srgbClr val="000000"/>
              </a:solidFill>
              <a:latin typeface="Courier New"/>
              <a:cs typeface="Courier New"/>
            </a:rPr>
            <a:t>* That's our F-statistic, and we have 2 and 1407 degrees of freedom, so:</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a:t>
          </a:r>
          <a:r>
            <a:rPr lang="en-US" sz="900" b="1" i="0" u="none" strike="noStrike" baseline="0">
              <a:solidFill>
                <a:srgbClr val="000000"/>
              </a:solidFill>
              <a:latin typeface="Courier New"/>
              <a:cs typeface="Courier New"/>
            </a:rPr>
            <a:t>display Ftail(2,1407,0.66)</a:t>
          </a:r>
        </a:p>
        <a:p>
          <a:pPr algn="l" rtl="0">
            <a:defRPr sz="1000"/>
          </a:pPr>
          <a:r>
            <a:rPr lang="en-US" sz="900" b="0" i="0" u="none" strike="noStrike" baseline="0">
              <a:solidFill>
                <a:srgbClr val="000000"/>
              </a:solidFill>
              <a:latin typeface="Courier New"/>
              <a:cs typeface="Courier New"/>
            </a:rPr>
            <a:t>.51701059</a:t>
          </a:r>
        </a:p>
        <a:p>
          <a:pPr algn="l" rtl="0">
            <a:defRPr sz="1000"/>
          </a:pPr>
          <a:r>
            <a:rPr lang="en-US" sz="900" b="0" i="0" u="none" strike="noStrike" baseline="0">
              <a:solidFill>
                <a:srgbClr val="000000"/>
              </a:solidFill>
              <a:latin typeface="Courier New"/>
              <a:cs typeface="Courier New"/>
            </a:rPr>
            <a:t>* And that is the probability associated with our F-statistic, meaning we cannot reject the null hypothesis that the two models fit equally well, meaning we would generally prefer the first, and more parsimonious model (the model with a single term for gender).</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If we wanted to run the above calculation with more accuracy, instead of reading the R-square values off the tables, we would assign the output scalar e(r2), which holds the value to many more significant digits, to a new name after each regression, and use those values in the above formula. So:</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For model 2:</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scalar R2=e(r2)</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display R2</a:t>
          </a:r>
        </a:p>
        <a:p>
          <a:pPr algn="l" rtl="0">
            <a:defRPr sz="1000"/>
          </a:pPr>
          <a:r>
            <a:rPr lang="en-US" sz="900" b="0" i="0" u="none" strike="noStrike" baseline="0">
              <a:solidFill>
                <a:srgbClr val="000000"/>
              </a:solidFill>
              <a:latin typeface="Courier New"/>
              <a:cs typeface="Courier New"/>
            </a:rPr>
            <a:t>.15235409</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And then run Model 1 again, and </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scalar R1=e(r2)</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display R1</a:t>
          </a:r>
        </a:p>
        <a:p>
          <a:pPr algn="l" rtl="0">
            <a:defRPr sz="1000"/>
          </a:pPr>
          <a:r>
            <a:rPr lang="en-US" sz="900" b="0" i="0" u="none" strike="noStrike" baseline="0">
              <a:solidFill>
                <a:srgbClr val="000000"/>
              </a:solidFill>
              <a:latin typeface="Courier New"/>
              <a:cs typeface="Courier New"/>
            </a:rPr>
            <a:t>.15124949</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Then generate the F-statistic by hand again:</a:t>
          </a:r>
        </a:p>
        <a:p>
          <a:pPr algn="l" rtl="0">
            <a:defRPr sz="1000"/>
          </a:pPr>
          <a:endParaRPr lang="en-US" sz="900" b="0" i="0" u="none" strike="noStrike" baseline="0">
            <a:solidFill>
              <a:srgbClr val="000000"/>
            </a:solidFill>
            <a:latin typeface="Courier New"/>
            <a:cs typeface="Courier New"/>
          </a:endParaRP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display ((R2-R1)/2)/((1-R2)/(1413-6))</a:t>
          </a:r>
        </a:p>
        <a:p>
          <a:pPr algn="l" rtl="0">
            <a:defRPr sz="1000"/>
          </a:pPr>
          <a:r>
            <a:rPr lang="en-US" sz="900" b="0" i="0" u="none" strike="noStrike" baseline="0">
              <a:solidFill>
                <a:srgbClr val="000000"/>
              </a:solidFill>
              <a:latin typeface="Courier New"/>
              <a:cs typeface="Courier New"/>
            </a:rPr>
            <a:t>.91675591</a:t>
          </a:r>
        </a:p>
        <a:p>
          <a:pPr algn="l" rtl="0">
            <a:defRPr sz="1000"/>
          </a:pPr>
          <a:r>
            <a:rPr lang="en-US" sz="900" b="0" i="0" u="none" strike="noStrike" baseline="0">
              <a:solidFill>
                <a:srgbClr val="000000"/>
              </a:solidFill>
              <a:latin typeface="Courier New"/>
              <a:cs typeface="Courier New"/>
            </a:rPr>
            <a:t>(Note, this statistic is different and more accurate than the 0.66 we generated above)</a:t>
          </a:r>
        </a:p>
        <a:p>
          <a:pPr algn="l" rtl="0">
            <a:defRPr sz="1000"/>
          </a:pPr>
          <a:endParaRPr lang="en-US" sz="900" b="0" i="0" u="none" strike="noStrike" baseline="0">
            <a:solidFill>
              <a:srgbClr val="000000"/>
            </a:solidFill>
            <a:latin typeface="Courier New"/>
            <a:cs typeface="Courier New"/>
          </a:endParaRP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display Ftail(2,1407, 0.91675591)</a:t>
          </a:r>
        </a:p>
        <a:p>
          <a:pPr algn="l" rtl="0">
            <a:defRPr sz="1000"/>
          </a:pPr>
          <a:r>
            <a:rPr lang="en-US" sz="900" b="0" i="0" u="none" strike="noStrike" baseline="0">
              <a:solidFill>
                <a:srgbClr val="000000"/>
              </a:solidFill>
              <a:latin typeface="Courier New"/>
              <a:cs typeface="Courier New"/>
            </a:rPr>
            <a:t>.40005266</a:t>
          </a:r>
        </a:p>
        <a:p>
          <a:pPr algn="l" rtl="0">
            <a:defRPr sz="1000"/>
          </a:pPr>
          <a:r>
            <a:rPr lang="en-US" sz="900" b="0" i="0" u="none" strike="noStrike" baseline="0">
              <a:solidFill>
                <a:srgbClr val="000000"/>
              </a:solidFill>
              <a:latin typeface="Courier New"/>
              <a:cs typeface="Courier New"/>
            </a:rPr>
            <a:t>(But even though the statistic and probability are different from what we calculated above, the substantive result still means that Model 2 does not fit better than Model 1, so we would choose Model 1).</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After Model 2 ran, we run the following command to generate predicted values:</a:t>
          </a:r>
        </a:p>
        <a:p>
          <a:pPr algn="l" rtl="0">
            <a:defRPr sz="1000"/>
          </a:pPr>
          <a:r>
            <a:rPr lang="en-US" sz="900" b="0" i="0" u="none" strike="noStrike" baseline="0">
              <a:solidFill>
                <a:srgbClr val="000000"/>
              </a:solidFill>
              <a:latin typeface="Courier New"/>
              <a:cs typeface="Courier New"/>
            </a:rPr>
            <a:t>. </a:t>
          </a:r>
          <a:r>
            <a:rPr lang="en-US" sz="900" b="1" i="0" u="none" strike="noStrike" baseline="0">
              <a:solidFill>
                <a:srgbClr val="000000"/>
              </a:solidFill>
              <a:latin typeface="Courier New"/>
              <a:cs typeface="Courier New"/>
            </a:rPr>
            <a:t>predict Model2</a:t>
          </a: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(option xb assumed; fitted values)</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a:t>
          </a:r>
          <a:r>
            <a:rPr lang="en-US" sz="900" b="1" i="0" u="none" strike="noStrike" baseline="0">
              <a:solidFill>
                <a:srgbClr val="000000"/>
              </a:solidFill>
              <a:latin typeface="Courier New"/>
              <a:cs typeface="Courier New"/>
            </a:rPr>
            <a:t>table occ1990 sex if occ1990==178|occ1990==95 | occ1990==125, contents(freq mean incwage mean  Model2)</a:t>
          </a:r>
          <a:endParaRPr lang="en-US" sz="900" b="0" i="0" u="none" strike="noStrike" baseline="0">
            <a:solidFill>
              <a:srgbClr val="000000"/>
            </a:solidFill>
            <a:latin typeface="Courier New"/>
            <a:cs typeface="Courier New"/>
          </a:endParaRP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Occupation, 1990      |           Sex           </a:t>
          </a:r>
        </a:p>
        <a:p>
          <a:pPr algn="l" rtl="0">
            <a:defRPr sz="1000"/>
          </a:pPr>
          <a:r>
            <a:rPr lang="en-US" sz="900" b="0" i="0" u="none" strike="noStrike" baseline="0">
              <a:solidFill>
                <a:srgbClr val="000000"/>
              </a:solidFill>
              <a:latin typeface="Courier New"/>
              <a:cs typeface="Courier New"/>
            </a:rPr>
            <a:t>basis                 |        Male       Female</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Registered nurses |          62          904</a:t>
          </a:r>
        </a:p>
        <a:p>
          <a:pPr algn="l" rtl="0">
            <a:defRPr sz="1000"/>
          </a:pPr>
          <a:r>
            <a:rPr lang="en-US" sz="900" b="0" i="0" u="none" strike="noStrike" baseline="0">
              <a:solidFill>
                <a:srgbClr val="000000"/>
              </a:solidFill>
              <a:latin typeface="Courier New"/>
              <a:cs typeface="Courier New"/>
            </a:rPr>
            <a:t>                      | 48602.45161   36777.9281</a:t>
          </a:r>
        </a:p>
        <a:p>
          <a:pPr algn="l" rtl="0">
            <a:defRPr sz="1000"/>
          </a:pPr>
          <a:r>
            <a:rPr lang="en-US" sz="900" b="0" i="0" u="none" strike="noStrike" baseline="0">
              <a:solidFill>
                <a:srgbClr val="000000"/>
              </a:solidFill>
              <a:latin typeface="Courier New"/>
              <a:cs typeface="Courier New"/>
            </a:rPr>
            <a:t>                      |    48602.45     36777.93</a:t>
          </a:r>
        </a:p>
        <a:p>
          <a:pPr algn="l" rtl="0">
            <a:defRPr sz="1000"/>
          </a:pPr>
          <a:r>
            <a:rPr lang="en-US" sz="900" b="0" i="0" u="none" strike="noStrike" baseline="0">
              <a:solidFill>
                <a:srgbClr val="000000"/>
              </a:solidFill>
              <a:latin typeface="Courier New"/>
              <a:cs typeface="Courier New"/>
            </a:rPr>
            <a:t>                      | </a:t>
          </a:r>
        </a:p>
        <a:p>
          <a:pPr algn="l" rtl="0">
            <a:defRPr sz="1000"/>
          </a:pPr>
          <a:r>
            <a:rPr lang="en-US" sz="900" b="0" i="0" u="none" strike="noStrike" baseline="0">
              <a:solidFill>
                <a:srgbClr val="000000"/>
              </a:solidFill>
              <a:latin typeface="Courier New"/>
              <a:cs typeface="Courier New"/>
            </a:rPr>
            <a:t>Sociology instructors |           2            4</a:t>
          </a:r>
        </a:p>
        <a:p>
          <a:pPr algn="l" rtl="0">
            <a:defRPr sz="1000"/>
          </a:pPr>
          <a:r>
            <a:rPr lang="en-US" sz="900" b="0" i="0" u="none" strike="noStrike" baseline="0">
              <a:solidFill>
                <a:srgbClr val="000000"/>
              </a:solidFill>
              <a:latin typeface="Courier New"/>
              <a:cs typeface="Courier New"/>
            </a:rPr>
            <a:t>                      |       39200      42662.5</a:t>
          </a:r>
        </a:p>
        <a:p>
          <a:pPr algn="l" rtl="0">
            <a:defRPr sz="1000"/>
          </a:pPr>
          <a:r>
            <a:rPr lang="en-US" sz="900" b="0" i="0" u="none" strike="noStrike" baseline="0">
              <a:solidFill>
                <a:srgbClr val="000000"/>
              </a:solidFill>
              <a:latin typeface="Courier New"/>
              <a:cs typeface="Courier New"/>
            </a:rPr>
            <a:t>                      |       39200      42662.5</a:t>
          </a:r>
        </a:p>
        <a:p>
          <a:pPr algn="l" rtl="0">
            <a:defRPr sz="1000"/>
          </a:pPr>
          <a:r>
            <a:rPr lang="en-US" sz="900" b="0" i="0" u="none" strike="noStrike" baseline="0">
              <a:solidFill>
                <a:srgbClr val="000000"/>
              </a:solidFill>
              <a:latin typeface="Courier New"/>
              <a:cs typeface="Courier New"/>
            </a:rPr>
            <a:t>                      | </a:t>
          </a:r>
        </a:p>
        <a:p>
          <a:pPr algn="l" rtl="0">
            <a:defRPr sz="1000"/>
          </a:pPr>
          <a:r>
            <a:rPr lang="en-US" sz="900" b="0" i="0" u="none" strike="noStrike" baseline="0">
              <a:solidFill>
                <a:srgbClr val="000000"/>
              </a:solidFill>
              <a:latin typeface="Courier New"/>
              <a:cs typeface="Courier New"/>
            </a:rPr>
            <a:t>              Lawyers |         308          133</a:t>
          </a:r>
        </a:p>
        <a:p>
          <a:pPr algn="l" rtl="0">
            <a:defRPr sz="1000"/>
          </a:pPr>
          <a:r>
            <a:rPr lang="en-US" sz="900" b="0" i="0" u="none" strike="noStrike" baseline="0">
              <a:solidFill>
                <a:srgbClr val="000000"/>
              </a:solidFill>
              <a:latin typeface="Courier New"/>
              <a:cs typeface="Courier New"/>
            </a:rPr>
            <a:t>                      | 80236.42208  59704.73684</a:t>
          </a:r>
        </a:p>
        <a:p>
          <a:pPr algn="l" rtl="0">
            <a:defRPr sz="1000"/>
          </a:pPr>
          <a:r>
            <a:rPr lang="en-US" sz="900" b="0" i="0" u="none" strike="noStrike" baseline="0">
              <a:solidFill>
                <a:srgbClr val="000000"/>
              </a:solidFill>
              <a:latin typeface="Courier New"/>
              <a:cs typeface="Courier New"/>
            </a:rPr>
            <a:t>                      |    80236.42     59704.74</a:t>
          </a:r>
        </a:p>
        <a:p>
          <a:pPr algn="l" rtl="0">
            <a:defRPr sz="1000"/>
          </a:pPr>
          <a:r>
            <a:rPr lang="en-US" sz="900" b="0" i="0" u="none" strike="noStrike" baseline="0">
              <a:solidFill>
                <a:srgbClr val="000000"/>
              </a:solidFill>
              <a:latin typeface="Courier New"/>
              <a:cs typeface="Courier New"/>
            </a:rPr>
            <a:t>------------------------------------------------</a:t>
          </a:r>
        </a:p>
        <a:p>
          <a:pPr algn="l" rtl="0">
            <a:defRPr sz="1000"/>
          </a:pPr>
          <a:endParaRPr lang="en-US" sz="900" b="0" i="0" u="none" strike="noStrike" baseline="0">
            <a:solidFill>
              <a:srgbClr val="000000"/>
            </a:solidFill>
            <a:latin typeface="Courier New"/>
            <a:cs typeface="Courier New"/>
          </a:endParaRPr>
        </a:p>
        <a:p>
          <a:pPr algn="l" rtl="0">
            <a:defRPr sz="1000"/>
          </a:pPr>
          <a:endParaRPr lang="en-US" sz="900" b="0" i="0" u="none" strike="noStrike" baseline="0">
            <a:solidFill>
              <a:srgbClr val="000000"/>
            </a:solidFill>
            <a:latin typeface="Courier New" panose="02070309020205020404" pitchFamily="49" charset="0"/>
            <a:cs typeface="Courier New" panose="02070309020205020404" pitchFamily="49" charset="0"/>
          </a:endParaRPr>
        </a:p>
        <a:p>
          <a:pPr algn="l" rtl="0">
            <a:defRPr sz="1000"/>
          </a:pPr>
          <a:r>
            <a:rPr lang="en-US" sz="900" b="0" i="0" u="none" strike="noStrike" baseline="0">
              <a:solidFill>
                <a:srgbClr val="000000"/>
              </a:solidFill>
              <a:latin typeface="Courier New" panose="02070309020205020404" pitchFamily="49" charset="0"/>
              <a:cs typeface="Courier New" panose="02070309020205020404" pitchFamily="49" charset="0"/>
            </a:rPr>
            <a:t>And to put Models 1 and 2 back the in regular Stata language for managing dummy variables:</a:t>
          </a:r>
        </a:p>
        <a:p>
          <a:pPr algn="l" rtl="0">
            <a:defRPr sz="1000"/>
          </a:pPr>
          <a:r>
            <a:rPr lang="en-US" sz="900" b="0" i="0" u="none" strike="noStrike" baseline="0">
              <a:solidFill>
                <a:srgbClr val="000000"/>
              </a:solidFill>
              <a:latin typeface="Courier New" panose="02070309020205020404" pitchFamily="49" charset="0"/>
              <a:cs typeface="Courier New" panose="02070309020205020404" pitchFamily="49" charset="0"/>
            </a:rPr>
            <a:t>Model 1:</a:t>
          </a:r>
        </a:p>
        <a:p>
          <a:pPr marL="0" marR="0" indent="0" algn="l" defTabSz="914400" rtl="0" eaLnBrk="1" fontAlgn="auto" latinLnBrk="0" hangingPunct="1">
            <a:lnSpc>
              <a:spcPct val="100000"/>
            </a:lnSpc>
            <a:spcBef>
              <a:spcPts val="0"/>
            </a:spcBef>
            <a:spcAft>
              <a:spcPts val="0"/>
            </a:spcAft>
            <a:buClrTx/>
            <a:buSzTx/>
            <a:buFontTx/>
            <a:buNone/>
            <a:tabLst/>
            <a:defRPr sz="1000"/>
          </a:pPr>
          <a:r>
            <a:rPr lang="en-US" sz="1000" b="0" i="0" baseline="0">
              <a:effectLst/>
              <a:latin typeface="Courier New" panose="02070309020205020404" pitchFamily="49" charset="0"/>
              <a:ea typeface="+mn-ea"/>
              <a:cs typeface="Courier New" panose="02070309020205020404" pitchFamily="49" charset="0"/>
            </a:rPr>
            <a:t>regress incwage i.lawyers i.sociologists i.male if occ1990==178| occ1990==95 | occ1990==125</a:t>
          </a:r>
          <a:endParaRPr lang="en-US" sz="900">
            <a:effectLst/>
            <a:latin typeface="Courier New" panose="02070309020205020404" pitchFamily="49" charset="0"/>
            <a:cs typeface="Courier New" panose="02070309020205020404" pitchFamily="49" charset="0"/>
          </a:endParaRPr>
        </a:p>
        <a:p>
          <a:pPr algn="l" rtl="0">
            <a:defRPr sz="1000"/>
          </a:pPr>
          <a:endParaRPr lang="en-US" sz="900" b="0" i="0" u="none" strike="noStrike" baseline="0">
            <a:solidFill>
              <a:srgbClr val="000000"/>
            </a:solidFill>
            <a:latin typeface="Courier New" panose="02070309020205020404" pitchFamily="49" charset="0"/>
            <a:cs typeface="Courier New" panose="02070309020205020404" pitchFamily="49" charset="0"/>
          </a:endParaRPr>
        </a:p>
        <a:p>
          <a:pPr algn="l" rtl="0">
            <a:defRPr sz="1000"/>
          </a:pPr>
          <a:endParaRPr lang="en-US" sz="900" b="0" i="0" u="none" strike="noStrike" baseline="0">
            <a:solidFill>
              <a:srgbClr val="000000"/>
            </a:solidFill>
            <a:latin typeface="Courier New" panose="02070309020205020404" pitchFamily="49" charset="0"/>
            <a:cs typeface="Courier New" panose="02070309020205020404" pitchFamily="49" charset="0"/>
          </a:endParaRPr>
        </a:p>
        <a:p>
          <a:pPr algn="l" rtl="0">
            <a:defRPr sz="1000"/>
          </a:pPr>
          <a:r>
            <a:rPr lang="en-US" sz="900" b="0" i="0" u="none" strike="noStrike" baseline="0">
              <a:solidFill>
                <a:srgbClr val="000000"/>
              </a:solidFill>
              <a:latin typeface="Courier New" panose="02070309020205020404" pitchFamily="49" charset="0"/>
              <a:cs typeface="Courier New" panose="02070309020205020404" pitchFamily="49" charset="0"/>
            </a:rPr>
            <a:t>and</a:t>
          </a:r>
        </a:p>
        <a:p>
          <a:pPr algn="l" rtl="0">
            <a:defRPr sz="1000"/>
          </a:pPr>
          <a:endParaRPr lang="en-US" sz="900" b="0" i="0" u="none" strike="noStrike" baseline="0">
            <a:solidFill>
              <a:srgbClr val="000000"/>
            </a:solidFill>
            <a:latin typeface="Courier New" panose="02070309020205020404" pitchFamily="49" charset="0"/>
            <a:cs typeface="Courier New" panose="02070309020205020404" pitchFamily="49" charset="0"/>
          </a:endParaRPr>
        </a:p>
        <a:p>
          <a:pPr algn="l" rtl="0">
            <a:defRPr sz="1000"/>
          </a:pPr>
          <a:r>
            <a:rPr lang="en-US" sz="900" b="0" i="0" u="none" strike="noStrike" baseline="0">
              <a:solidFill>
                <a:srgbClr val="000000"/>
              </a:solidFill>
              <a:latin typeface="Courier New" panose="02070309020205020404" pitchFamily="49" charset="0"/>
              <a:cs typeface="Courier New" panose="02070309020205020404" pitchFamily="49" charset="0"/>
            </a:rPr>
            <a:t>Model 2:</a:t>
          </a:r>
        </a:p>
        <a:p>
          <a:pPr algn="l" rtl="0">
            <a:defRPr sz="1000"/>
          </a:pPr>
          <a:r>
            <a:rPr lang="en-US" sz="900" b="0" i="0" u="none" strike="noStrike" baseline="0">
              <a:solidFill>
                <a:srgbClr val="000000"/>
              </a:solidFill>
              <a:latin typeface="Courier New" panose="02070309020205020404" pitchFamily="49" charset="0"/>
              <a:cs typeface="Courier New" panose="02070309020205020404" pitchFamily="49" charset="0"/>
            </a:rPr>
            <a:t>regress incwage i.lawyers##i.male i.sociologists##i.male if occ1990==178| occ1990==95 | occ1990==125</a:t>
          </a:r>
        </a:p>
        <a:p>
          <a:pPr algn="l" rtl="0">
            <a:defRPr sz="1000"/>
          </a:pPr>
          <a:endParaRPr lang="en-US" sz="900" b="0" i="0" u="none" strike="noStrike" baseline="0">
            <a:solidFill>
              <a:srgbClr val="000000"/>
            </a:solidFill>
            <a:latin typeface="Courier New" panose="02070309020205020404" pitchFamily="49" charset="0"/>
            <a:cs typeface="Courier New" panose="02070309020205020404" pitchFamily="49" charset="0"/>
          </a:endParaRPr>
        </a:p>
        <a:p>
          <a:pPr algn="l" rtl="0">
            <a:defRPr sz="1000"/>
          </a:pPr>
          <a:endParaRPr lang="en-US" sz="900" b="0" i="0" u="none" strike="noStrike" baseline="0">
            <a:solidFill>
              <a:srgbClr val="000000"/>
            </a:solidFill>
            <a:latin typeface="Courier New"/>
            <a:cs typeface="Courier New"/>
          </a:endParaRPr>
        </a:p>
      </xdr:txBody>
    </xdr:sp>
    <xdr:clientData/>
  </xdr:oneCellAnchor>
</xdr:wsDr>
</file>

<file path=xl/drawings/drawing19.xml><?xml version="1.0" encoding="utf-8"?>
<xdr:wsDr xmlns:xdr="http://schemas.openxmlformats.org/drawingml/2006/spreadsheetDrawing" xmlns:a="http://schemas.openxmlformats.org/drawingml/2006/main">
  <xdr:twoCellAnchor>
    <xdr:from>
      <xdr:col>11</xdr:col>
      <xdr:colOff>409575</xdr:colOff>
      <xdr:row>8</xdr:row>
      <xdr:rowOff>38100</xdr:rowOff>
    </xdr:from>
    <xdr:to>
      <xdr:col>18</xdr:col>
      <xdr:colOff>304800</xdr:colOff>
      <xdr:row>77</xdr:row>
      <xdr:rowOff>28575</xdr:rowOff>
    </xdr:to>
    <xdr:sp macro="" textlink="">
      <xdr:nvSpPr>
        <xdr:cNvPr id="177154" name="Text Box 2"/>
        <xdr:cNvSpPr txBox="1">
          <a:spLocks noChangeArrowheads="1"/>
        </xdr:cNvSpPr>
      </xdr:nvSpPr>
      <xdr:spPr bwMode="auto">
        <a:xfrm>
          <a:off x="7115175" y="1333500"/>
          <a:ext cx="4162425" cy="1116330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Courier New"/>
              <a:cs typeface="Courier New"/>
            </a:rPr>
            <a:t>. table yrsed sex if age&gt;=30 &amp; age&lt;=39 &amp; incwage&gt;0, contents(freq mean incwage p25 incwage median incwage p75 incwage)</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based on  |           Sex           </a:t>
          </a:r>
        </a:p>
        <a:p>
          <a:pPr algn="l" rtl="0">
            <a:defRPr sz="1000"/>
          </a:pPr>
          <a:r>
            <a:rPr lang="en-US" sz="900" b="0" i="0" u="none" strike="noStrike" baseline="0">
              <a:solidFill>
                <a:srgbClr val="000000"/>
              </a:solidFill>
              <a:latin typeface="Courier New"/>
              <a:cs typeface="Courier New"/>
            </a:rPr>
            <a:t>educrec   |        Male       Female</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0 |          21           12</a:t>
          </a:r>
        </a:p>
        <a:p>
          <a:pPr algn="l" rtl="0">
            <a:defRPr sz="1000"/>
          </a:pPr>
          <a:r>
            <a:rPr lang="en-US" sz="900" b="0" i="0" u="none" strike="noStrike" baseline="0">
              <a:solidFill>
                <a:srgbClr val="000000"/>
              </a:solidFill>
              <a:latin typeface="Courier New"/>
              <a:cs typeface="Courier New"/>
            </a:rPr>
            <a:t>          | 17776.19048  14534.33333</a:t>
          </a:r>
        </a:p>
        <a:p>
          <a:pPr algn="l" rtl="0">
            <a:defRPr sz="1000"/>
          </a:pPr>
          <a:r>
            <a:rPr lang="en-US" sz="900" b="0" i="0" u="none" strike="noStrike" baseline="0">
              <a:solidFill>
                <a:srgbClr val="000000"/>
              </a:solidFill>
              <a:latin typeface="Courier New"/>
              <a:cs typeface="Courier New"/>
            </a:rPr>
            <a:t>          |       12480         7500</a:t>
          </a:r>
        </a:p>
        <a:p>
          <a:pPr algn="l" rtl="0">
            <a:defRPr sz="1000"/>
          </a:pPr>
          <a:r>
            <a:rPr lang="en-US" sz="900" b="0" i="0" u="none" strike="noStrike" baseline="0">
              <a:solidFill>
                <a:srgbClr val="000000"/>
              </a:solidFill>
              <a:latin typeface="Courier New"/>
              <a:cs typeface="Courier New"/>
            </a:rPr>
            <a:t>          |       15000        12340</a:t>
          </a:r>
        </a:p>
        <a:p>
          <a:pPr algn="l" rtl="0">
            <a:defRPr sz="1000"/>
          </a:pPr>
          <a:r>
            <a:rPr lang="en-US" sz="900" b="0" i="0" u="none" strike="noStrike" baseline="0">
              <a:solidFill>
                <a:srgbClr val="000000"/>
              </a:solidFill>
              <a:latin typeface="Courier New"/>
              <a:cs typeface="Courier New"/>
            </a:rPr>
            <a:t>          |       22000        14500</a:t>
          </a:r>
        </a:p>
        <a:p>
          <a:pPr algn="l" rtl="0">
            <a:defRPr sz="1000"/>
          </a:pPr>
          <a:r>
            <a:rPr lang="en-US" sz="900" b="0" i="0" u="none" strike="noStrike" baseline="0">
              <a:solidFill>
                <a:srgbClr val="000000"/>
              </a:solidFill>
              <a:latin typeface="Courier New"/>
              <a:cs typeface="Courier New"/>
            </a:rPr>
            <a:t>          | </a:t>
          </a:r>
        </a:p>
        <a:p>
          <a:pPr algn="l" rtl="0">
            <a:defRPr sz="1000"/>
          </a:pPr>
          <a:r>
            <a:rPr lang="en-US" sz="900" b="0" i="0" u="none" strike="noStrike" baseline="0">
              <a:solidFill>
                <a:srgbClr val="000000"/>
              </a:solidFill>
              <a:latin typeface="Courier New"/>
              <a:cs typeface="Courier New"/>
            </a:rPr>
            <a:t>      2.5 |          94           39</a:t>
          </a:r>
        </a:p>
        <a:p>
          <a:pPr algn="l" rtl="0">
            <a:defRPr sz="1000"/>
          </a:pPr>
          <a:r>
            <a:rPr lang="en-US" sz="900" b="0" i="0" u="none" strike="noStrike" baseline="0">
              <a:solidFill>
                <a:srgbClr val="000000"/>
              </a:solidFill>
              <a:latin typeface="Courier New"/>
              <a:cs typeface="Courier New"/>
            </a:rPr>
            <a:t>          | 18555.43617  10650.89744</a:t>
          </a:r>
        </a:p>
        <a:p>
          <a:pPr algn="l" rtl="0">
            <a:defRPr sz="1000"/>
          </a:pPr>
          <a:r>
            <a:rPr lang="en-US" sz="900" b="0" i="0" u="none" strike="noStrike" baseline="0">
              <a:solidFill>
                <a:srgbClr val="000000"/>
              </a:solidFill>
              <a:latin typeface="Courier New"/>
              <a:cs typeface="Courier New"/>
            </a:rPr>
            <a:t>          |       12000         7600</a:t>
          </a:r>
        </a:p>
        <a:p>
          <a:pPr algn="l" rtl="0">
            <a:defRPr sz="1000"/>
          </a:pPr>
          <a:r>
            <a:rPr lang="en-US" sz="900" b="0" i="0" u="none" strike="noStrike" baseline="0">
              <a:solidFill>
                <a:srgbClr val="000000"/>
              </a:solidFill>
              <a:latin typeface="Courier New"/>
              <a:cs typeface="Courier New"/>
            </a:rPr>
            <a:t>          |       16000        10000</a:t>
          </a:r>
        </a:p>
        <a:p>
          <a:pPr algn="l" rtl="0">
            <a:defRPr sz="1000"/>
          </a:pPr>
          <a:r>
            <a:rPr lang="en-US" sz="900" b="0" i="0" u="none" strike="noStrike" baseline="0">
              <a:solidFill>
                <a:srgbClr val="000000"/>
              </a:solidFill>
              <a:latin typeface="Courier New"/>
              <a:cs typeface="Courier New"/>
            </a:rPr>
            <a:t>          |       23000        14820</a:t>
          </a:r>
        </a:p>
        <a:p>
          <a:pPr algn="l" rtl="0">
            <a:defRPr sz="1000"/>
          </a:pPr>
          <a:r>
            <a:rPr lang="en-US" sz="900" b="0" i="0" u="none" strike="noStrike" baseline="0">
              <a:solidFill>
                <a:srgbClr val="000000"/>
              </a:solidFill>
              <a:latin typeface="Courier New"/>
              <a:cs typeface="Courier New"/>
            </a:rPr>
            <a:t>          | </a:t>
          </a:r>
        </a:p>
        <a:p>
          <a:pPr algn="l" rtl="0">
            <a:defRPr sz="1000"/>
          </a:pPr>
          <a:r>
            <a:rPr lang="en-US" sz="900" b="0" i="0" u="none" strike="noStrike" baseline="0">
              <a:solidFill>
                <a:srgbClr val="000000"/>
              </a:solidFill>
              <a:latin typeface="Courier New"/>
              <a:cs typeface="Courier New"/>
            </a:rPr>
            <a:t>      6.5 |         326          204</a:t>
          </a:r>
        </a:p>
        <a:p>
          <a:pPr algn="l" rtl="0">
            <a:defRPr sz="1000"/>
          </a:pPr>
          <a:r>
            <a:rPr lang="en-US" sz="900" b="0" i="0" u="none" strike="noStrike" baseline="0">
              <a:solidFill>
                <a:srgbClr val="000000"/>
              </a:solidFill>
              <a:latin typeface="Courier New"/>
              <a:cs typeface="Courier New"/>
            </a:rPr>
            <a:t>          | 20013.61963  12691.59314</a:t>
          </a:r>
        </a:p>
        <a:p>
          <a:pPr algn="l" rtl="0">
            <a:defRPr sz="1000"/>
          </a:pPr>
          <a:r>
            <a:rPr lang="en-US" sz="900" b="0" i="0" u="none" strike="noStrike" baseline="0">
              <a:solidFill>
                <a:srgbClr val="000000"/>
              </a:solidFill>
              <a:latin typeface="Courier New"/>
              <a:cs typeface="Courier New"/>
            </a:rPr>
            <a:t>          |       12000         6450</a:t>
          </a:r>
        </a:p>
        <a:p>
          <a:pPr algn="l" rtl="0">
            <a:defRPr sz="1000"/>
          </a:pPr>
          <a:r>
            <a:rPr lang="en-US" sz="900" b="0" i="0" u="none" strike="noStrike" baseline="0">
              <a:solidFill>
                <a:srgbClr val="000000"/>
              </a:solidFill>
              <a:latin typeface="Courier New"/>
              <a:cs typeface="Courier New"/>
            </a:rPr>
            <a:t>          |       16950        11930</a:t>
          </a:r>
        </a:p>
        <a:p>
          <a:pPr algn="l" rtl="0">
            <a:defRPr sz="1000"/>
          </a:pPr>
          <a:r>
            <a:rPr lang="en-US" sz="900" b="0" i="0" u="none" strike="noStrike" baseline="0">
              <a:solidFill>
                <a:srgbClr val="000000"/>
              </a:solidFill>
              <a:latin typeface="Courier New"/>
              <a:cs typeface="Courier New"/>
            </a:rPr>
            <a:t>          |       25000        15220</a:t>
          </a:r>
        </a:p>
        <a:p>
          <a:pPr algn="l" rtl="0">
            <a:defRPr sz="1000"/>
          </a:pPr>
          <a:r>
            <a:rPr lang="en-US" sz="900" b="0" i="0" u="none" strike="noStrike" baseline="0">
              <a:solidFill>
                <a:srgbClr val="000000"/>
              </a:solidFill>
              <a:latin typeface="Courier New"/>
              <a:cs typeface="Courier New"/>
            </a:rPr>
            <a:t>          | </a:t>
          </a:r>
        </a:p>
        <a:p>
          <a:pPr algn="l" rtl="0">
            <a:defRPr sz="1000"/>
          </a:pPr>
          <a:r>
            <a:rPr lang="en-US" sz="900" b="0" i="0" u="none" strike="noStrike" baseline="0">
              <a:solidFill>
                <a:srgbClr val="000000"/>
              </a:solidFill>
              <a:latin typeface="Courier New"/>
              <a:cs typeface="Courier New"/>
            </a:rPr>
            <a:t>        9 |         173          101</a:t>
          </a:r>
        </a:p>
        <a:p>
          <a:pPr algn="l" rtl="0">
            <a:defRPr sz="1000"/>
          </a:pPr>
          <a:r>
            <a:rPr lang="en-US" sz="900" b="0" i="0" u="none" strike="noStrike" baseline="0">
              <a:solidFill>
                <a:srgbClr val="000000"/>
              </a:solidFill>
              <a:latin typeface="Courier New"/>
              <a:cs typeface="Courier New"/>
            </a:rPr>
            <a:t>          |  18950.9422  10504.71287</a:t>
          </a:r>
        </a:p>
        <a:p>
          <a:pPr algn="l" rtl="0">
            <a:defRPr sz="1000"/>
          </a:pPr>
          <a:r>
            <a:rPr lang="en-US" sz="900" b="0" i="0" u="none" strike="noStrike" baseline="0">
              <a:solidFill>
                <a:srgbClr val="000000"/>
              </a:solidFill>
              <a:latin typeface="Courier New"/>
              <a:cs typeface="Courier New"/>
            </a:rPr>
            <a:t>          |       12000         4300</a:t>
          </a:r>
        </a:p>
        <a:p>
          <a:pPr algn="l" rtl="0">
            <a:defRPr sz="1000"/>
          </a:pPr>
          <a:r>
            <a:rPr lang="en-US" sz="900" b="0" i="0" u="none" strike="noStrike" baseline="0">
              <a:solidFill>
                <a:srgbClr val="000000"/>
              </a:solidFill>
              <a:latin typeface="Courier New"/>
              <a:cs typeface="Courier New"/>
            </a:rPr>
            <a:t>          |       17000        10000</a:t>
          </a:r>
        </a:p>
        <a:p>
          <a:pPr algn="l" rtl="0">
            <a:defRPr sz="1000"/>
          </a:pPr>
          <a:r>
            <a:rPr lang="en-US" sz="900" b="0" i="0" u="none" strike="noStrike" baseline="0">
              <a:solidFill>
                <a:srgbClr val="000000"/>
              </a:solidFill>
              <a:latin typeface="Courier New"/>
              <a:cs typeface="Courier New"/>
            </a:rPr>
            <a:t>          |       24000        14000</a:t>
          </a:r>
        </a:p>
        <a:p>
          <a:pPr algn="l" rtl="0">
            <a:defRPr sz="1000"/>
          </a:pPr>
          <a:r>
            <a:rPr lang="en-US" sz="900" b="0" i="0" u="none" strike="noStrike" baseline="0">
              <a:solidFill>
                <a:srgbClr val="000000"/>
              </a:solidFill>
              <a:latin typeface="Courier New"/>
              <a:cs typeface="Courier New"/>
            </a:rPr>
            <a:t>          | </a:t>
          </a:r>
        </a:p>
        <a:p>
          <a:pPr algn="l" rtl="0">
            <a:defRPr sz="1000"/>
          </a:pPr>
          <a:r>
            <a:rPr lang="en-US" sz="900" b="0" i="0" u="none" strike="noStrike" baseline="0">
              <a:solidFill>
                <a:srgbClr val="000000"/>
              </a:solidFill>
              <a:latin typeface="Courier New"/>
              <a:cs typeface="Courier New"/>
            </a:rPr>
            <a:t>       10 |         180          151</a:t>
          </a:r>
        </a:p>
        <a:p>
          <a:pPr algn="l" rtl="0">
            <a:defRPr sz="1000"/>
          </a:pPr>
          <a:r>
            <a:rPr lang="en-US" sz="900" b="0" i="0" u="none" strike="noStrike" baseline="0">
              <a:solidFill>
                <a:srgbClr val="000000"/>
              </a:solidFill>
              <a:latin typeface="Courier New"/>
              <a:cs typeface="Courier New"/>
            </a:rPr>
            <a:t>          | 22419.21111  11830.55629</a:t>
          </a:r>
        </a:p>
        <a:p>
          <a:pPr algn="l" rtl="0">
            <a:defRPr sz="1000"/>
          </a:pPr>
          <a:r>
            <a:rPr lang="en-US" sz="900" b="0" i="0" u="none" strike="noStrike" baseline="0">
              <a:solidFill>
                <a:srgbClr val="000000"/>
              </a:solidFill>
              <a:latin typeface="Courier New"/>
              <a:cs typeface="Courier New"/>
            </a:rPr>
            <a:t>          |       12740         5600</a:t>
          </a:r>
        </a:p>
        <a:p>
          <a:pPr algn="l" rtl="0">
            <a:defRPr sz="1000"/>
          </a:pPr>
          <a:r>
            <a:rPr lang="en-US" sz="900" b="0" i="0" u="none" strike="noStrike" baseline="0">
              <a:solidFill>
                <a:srgbClr val="000000"/>
              </a:solidFill>
              <a:latin typeface="Courier New"/>
              <a:cs typeface="Courier New"/>
            </a:rPr>
            <a:t>          |       20000        10404</a:t>
          </a:r>
        </a:p>
        <a:p>
          <a:pPr algn="l" rtl="0">
            <a:defRPr sz="1000"/>
          </a:pPr>
          <a:r>
            <a:rPr lang="en-US" sz="900" b="0" i="0" u="none" strike="noStrike" baseline="0">
              <a:solidFill>
                <a:srgbClr val="000000"/>
              </a:solidFill>
              <a:latin typeface="Courier New"/>
              <a:cs typeface="Courier New"/>
            </a:rPr>
            <a:t>          |       29000        16000</a:t>
          </a:r>
        </a:p>
        <a:p>
          <a:pPr algn="l" rtl="0">
            <a:defRPr sz="1000"/>
          </a:pPr>
          <a:r>
            <a:rPr lang="en-US" sz="900" b="0" i="0" u="none" strike="noStrike" baseline="0">
              <a:solidFill>
                <a:srgbClr val="000000"/>
              </a:solidFill>
              <a:latin typeface="Courier New"/>
              <a:cs typeface="Courier New"/>
            </a:rPr>
            <a:t>          | </a:t>
          </a:r>
        </a:p>
        <a:p>
          <a:pPr algn="l" rtl="0">
            <a:defRPr sz="1000"/>
          </a:pPr>
          <a:r>
            <a:rPr lang="en-US" sz="900" b="0" i="0" u="none" strike="noStrike" baseline="0">
              <a:solidFill>
                <a:srgbClr val="000000"/>
              </a:solidFill>
              <a:latin typeface="Courier New"/>
              <a:cs typeface="Courier New"/>
            </a:rPr>
            <a:t>       11 |         235          178</a:t>
          </a:r>
        </a:p>
        <a:p>
          <a:pPr algn="l" rtl="0">
            <a:defRPr sz="1000"/>
          </a:pPr>
          <a:r>
            <a:rPr lang="en-US" sz="900" b="0" i="0" u="none" strike="noStrike" baseline="0">
              <a:solidFill>
                <a:srgbClr val="000000"/>
              </a:solidFill>
              <a:latin typeface="Courier New"/>
              <a:cs typeface="Courier New"/>
            </a:rPr>
            <a:t>          | 22384.86383  13230.02247</a:t>
          </a:r>
        </a:p>
        <a:p>
          <a:pPr algn="l" rtl="0">
            <a:defRPr sz="1000"/>
          </a:pPr>
          <a:r>
            <a:rPr lang="en-US" sz="900" b="0" i="0" u="none" strike="noStrike" baseline="0">
              <a:solidFill>
                <a:srgbClr val="000000"/>
              </a:solidFill>
              <a:latin typeface="Courier New"/>
              <a:cs typeface="Courier New"/>
            </a:rPr>
            <a:t>          |       13000         6000</a:t>
          </a:r>
        </a:p>
        <a:p>
          <a:pPr algn="l" rtl="0">
            <a:defRPr sz="1000"/>
          </a:pPr>
          <a:r>
            <a:rPr lang="en-US" sz="900" b="0" i="0" u="none" strike="noStrike" baseline="0">
              <a:solidFill>
                <a:srgbClr val="000000"/>
              </a:solidFill>
              <a:latin typeface="Courier New"/>
              <a:cs typeface="Courier New"/>
            </a:rPr>
            <a:t>          |       20000        11880</a:t>
          </a:r>
        </a:p>
        <a:p>
          <a:pPr algn="l" rtl="0">
            <a:defRPr sz="1000"/>
          </a:pPr>
          <a:r>
            <a:rPr lang="en-US" sz="900" b="0" i="0" u="none" strike="noStrike" baseline="0">
              <a:solidFill>
                <a:srgbClr val="000000"/>
              </a:solidFill>
              <a:latin typeface="Courier New"/>
              <a:cs typeface="Courier New"/>
            </a:rPr>
            <a:t>          |       30000        18000</a:t>
          </a:r>
        </a:p>
        <a:p>
          <a:pPr algn="l" rtl="0">
            <a:defRPr sz="1000"/>
          </a:pPr>
          <a:r>
            <a:rPr lang="en-US" sz="900" b="0" i="0" u="none" strike="noStrike" baseline="0">
              <a:solidFill>
                <a:srgbClr val="000000"/>
              </a:solidFill>
              <a:latin typeface="Courier New"/>
              <a:cs typeface="Courier New"/>
            </a:rPr>
            <a:t>          | </a:t>
          </a:r>
        </a:p>
        <a:p>
          <a:pPr algn="l" rtl="0">
            <a:defRPr sz="1000"/>
          </a:pPr>
          <a:r>
            <a:rPr lang="en-US" sz="900" b="0" i="0" u="none" strike="noStrike" baseline="0">
              <a:solidFill>
                <a:srgbClr val="000000"/>
              </a:solidFill>
              <a:latin typeface="Courier New"/>
              <a:cs typeface="Courier New"/>
            </a:rPr>
            <a:t>       12 |       3,082        2,510</a:t>
          </a:r>
        </a:p>
        <a:p>
          <a:pPr algn="l" rtl="0">
            <a:defRPr sz="1000"/>
          </a:pPr>
          <a:r>
            <a:rPr lang="en-US" sz="900" b="0" i="0" u="none" strike="noStrike" baseline="0">
              <a:solidFill>
                <a:srgbClr val="000000"/>
              </a:solidFill>
              <a:latin typeface="Courier New"/>
              <a:cs typeface="Courier New"/>
            </a:rPr>
            <a:t>          |  31565.6486  18713.77171</a:t>
          </a:r>
        </a:p>
        <a:p>
          <a:pPr algn="l" rtl="0">
            <a:defRPr sz="1000"/>
          </a:pPr>
          <a:r>
            <a:rPr lang="en-US" sz="900" b="0" i="0" u="none" strike="noStrike" baseline="0">
              <a:solidFill>
                <a:srgbClr val="000000"/>
              </a:solidFill>
              <a:latin typeface="Courier New"/>
              <a:cs typeface="Courier New"/>
            </a:rPr>
            <a:t>          |       18200        10000</a:t>
          </a:r>
        </a:p>
        <a:p>
          <a:pPr algn="l" rtl="0">
            <a:defRPr sz="1000"/>
          </a:pPr>
          <a:r>
            <a:rPr lang="en-US" sz="900" b="0" i="0" u="none" strike="noStrike" baseline="0">
              <a:solidFill>
                <a:srgbClr val="000000"/>
              </a:solidFill>
              <a:latin typeface="Courier New"/>
              <a:cs typeface="Courier New"/>
            </a:rPr>
            <a:t>          |       28321        16900</a:t>
          </a:r>
        </a:p>
        <a:p>
          <a:pPr algn="l" rtl="0">
            <a:defRPr sz="1000"/>
          </a:pPr>
          <a:r>
            <a:rPr lang="en-US" sz="900" b="0" i="0" u="none" strike="noStrike" baseline="0">
              <a:solidFill>
                <a:srgbClr val="000000"/>
              </a:solidFill>
              <a:latin typeface="Courier New"/>
              <a:cs typeface="Courier New"/>
            </a:rPr>
            <a:t>          |       40000        25000</a:t>
          </a:r>
        </a:p>
        <a:p>
          <a:pPr algn="l" rtl="0">
            <a:defRPr sz="1000"/>
          </a:pPr>
          <a:r>
            <a:rPr lang="en-US" sz="900" b="0" i="0" u="none" strike="noStrike" baseline="0">
              <a:solidFill>
                <a:srgbClr val="000000"/>
              </a:solidFill>
              <a:latin typeface="Courier New"/>
              <a:cs typeface="Courier New"/>
            </a:rPr>
            <a:t>          | </a:t>
          </a:r>
        </a:p>
        <a:p>
          <a:pPr algn="l" rtl="0">
            <a:defRPr sz="1000"/>
          </a:pPr>
          <a:r>
            <a:rPr lang="en-US" sz="900" b="0" i="0" u="none" strike="noStrike" baseline="0">
              <a:solidFill>
                <a:srgbClr val="000000"/>
              </a:solidFill>
              <a:latin typeface="Courier New"/>
              <a:cs typeface="Courier New"/>
            </a:rPr>
            <a:t>       14 |       2,269        2,380</a:t>
          </a:r>
        </a:p>
        <a:p>
          <a:pPr algn="l" rtl="0">
            <a:defRPr sz="1000"/>
          </a:pPr>
          <a:r>
            <a:rPr lang="en-US" sz="900" b="0" i="0" u="none" strike="noStrike" baseline="0">
              <a:solidFill>
                <a:srgbClr val="000000"/>
              </a:solidFill>
              <a:latin typeface="Courier New"/>
              <a:cs typeface="Courier New"/>
            </a:rPr>
            <a:t>          |  37670.1353  22863.12983</a:t>
          </a:r>
        </a:p>
        <a:p>
          <a:pPr algn="l" rtl="0">
            <a:defRPr sz="1000"/>
          </a:pPr>
          <a:r>
            <a:rPr lang="en-US" sz="900" b="0" i="0" u="none" strike="noStrike" baseline="0">
              <a:solidFill>
                <a:srgbClr val="000000"/>
              </a:solidFill>
              <a:latin typeface="Courier New"/>
              <a:cs typeface="Courier New"/>
            </a:rPr>
            <a:t>          |       23777        11000</a:t>
          </a:r>
        </a:p>
        <a:p>
          <a:pPr algn="l" rtl="0">
            <a:defRPr sz="1000"/>
          </a:pPr>
          <a:r>
            <a:rPr lang="en-US" sz="900" b="0" i="0" u="none" strike="noStrike" baseline="0">
              <a:solidFill>
                <a:srgbClr val="000000"/>
              </a:solidFill>
              <a:latin typeface="Courier New"/>
              <a:cs typeface="Courier New"/>
            </a:rPr>
            <a:t>          |       34000        20000</a:t>
          </a:r>
        </a:p>
        <a:p>
          <a:pPr algn="l" rtl="0">
            <a:defRPr sz="1000"/>
          </a:pPr>
          <a:r>
            <a:rPr lang="en-US" sz="900" b="0" i="0" u="none" strike="noStrike" baseline="0">
              <a:solidFill>
                <a:srgbClr val="000000"/>
              </a:solidFill>
              <a:latin typeface="Courier New"/>
              <a:cs typeface="Courier New"/>
            </a:rPr>
            <a:t>          |       46000        30000</a:t>
          </a:r>
        </a:p>
        <a:p>
          <a:pPr algn="l" rtl="0">
            <a:defRPr sz="1000"/>
          </a:pPr>
          <a:r>
            <a:rPr lang="en-US" sz="900" b="0" i="0" u="none" strike="noStrike" baseline="0">
              <a:solidFill>
                <a:srgbClr val="000000"/>
              </a:solidFill>
              <a:latin typeface="Courier New"/>
              <a:cs typeface="Courier New"/>
            </a:rPr>
            <a:t>          | </a:t>
          </a:r>
        </a:p>
        <a:p>
          <a:pPr algn="l" rtl="0">
            <a:defRPr sz="1000"/>
          </a:pPr>
          <a:r>
            <a:rPr lang="en-US" sz="900" b="0" i="0" u="none" strike="noStrike" baseline="0">
              <a:solidFill>
                <a:srgbClr val="000000"/>
              </a:solidFill>
              <a:latin typeface="Courier New"/>
              <a:cs typeface="Courier New"/>
            </a:rPr>
            <a:t>       17 |       2,506        2,281</a:t>
          </a:r>
        </a:p>
        <a:p>
          <a:pPr algn="l" rtl="0">
            <a:defRPr sz="1000"/>
          </a:pPr>
          <a:r>
            <a:rPr lang="en-US" sz="900" b="0" i="0" u="none" strike="noStrike" baseline="0">
              <a:solidFill>
                <a:srgbClr val="000000"/>
              </a:solidFill>
              <a:latin typeface="Courier New"/>
              <a:cs typeface="Courier New"/>
            </a:rPr>
            <a:t>          | 59410.84158  37053.81149</a:t>
          </a:r>
        </a:p>
        <a:p>
          <a:pPr algn="l" rtl="0">
            <a:defRPr sz="1000"/>
          </a:pPr>
          <a:r>
            <a:rPr lang="en-US" sz="900" b="0" i="0" u="none" strike="noStrike" baseline="0">
              <a:solidFill>
                <a:srgbClr val="000000"/>
              </a:solidFill>
              <a:latin typeface="Courier New"/>
              <a:cs typeface="Courier New"/>
            </a:rPr>
            <a:t>          |       32300        20000</a:t>
          </a:r>
        </a:p>
        <a:p>
          <a:pPr algn="l" rtl="0">
            <a:defRPr sz="1000"/>
          </a:pPr>
          <a:r>
            <a:rPr lang="en-US" sz="900" b="0" i="0" u="none" strike="noStrike" baseline="0">
              <a:solidFill>
                <a:srgbClr val="000000"/>
              </a:solidFill>
              <a:latin typeface="Courier New"/>
              <a:cs typeface="Courier New"/>
            </a:rPr>
            <a:t>          |       50000        32875</a:t>
          </a:r>
        </a:p>
        <a:p>
          <a:pPr algn="l" rtl="0">
            <a:defRPr sz="1000"/>
          </a:pPr>
          <a:r>
            <a:rPr lang="en-US" sz="900" b="0" i="0" u="none" strike="noStrike" baseline="0">
              <a:solidFill>
                <a:srgbClr val="000000"/>
              </a:solidFill>
              <a:latin typeface="Courier New"/>
              <a:cs typeface="Courier New"/>
            </a:rPr>
            <a:t>          |       70000        47500</a:t>
          </a:r>
        </a:p>
        <a:p>
          <a:pPr algn="l" rtl="0">
            <a:defRPr sz="1000"/>
          </a:pPr>
          <a:r>
            <a:rPr lang="en-US" sz="900" b="0" i="0" u="none" strike="noStrike" baseline="0">
              <a:solidFill>
                <a:srgbClr val="000000"/>
              </a:solidFill>
              <a:latin typeface="Courier New"/>
              <a:cs typeface="Courier New"/>
            </a:rPr>
            <a:t>------------------------------------</a:t>
          </a:r>
        </a:p>
        <a:p>
          <a:pPr algn="l" rtl="0">
            <a:defRPr sz="1000"/>
          </a:pPr>
          <a:endParaRPr lang="en-US" sz="1000" b="0" i="0" u="none" strike="noStrike" baseline="0">
            <a:solidFill>
              <a:srgbClr val="000000"/>
            </a:solidFill>
            <a:latin typeface="Arial"/>
            <a:cs typeface="Arial"/>
          </a:endParaRPr>
        </a:p>
        <a:p>
          <a:pPr algn="l" rtl="0">
            <a:defRPr sz="1000"/>
          </a:pPr>
          <a:endParaRPr lang="en-US" sz="1000" b="0" i="0" u="none" strike="noStrike" baseline="0">
            <a:solidFill>
              <a:srgbClr val="000000"/>
            </a:solidFill>
            <a:latin typeface="Arial"/>
            <a:cs typeface="Arial"/>
          </a:endParaRPr>
        </a:p>
      </xdr:txBody>
    </xdr:sp>
    <xdr:clientData/>
  </xdr:twoCellAnchor>
  <xdr:twoCellAnchor>
    <xdr:from>
      <xdr:col>1</xdr:col>
      <xdr:colOff>238125</xdr:colOff>
      <xdr:row>9</xdr:row>
      <xdr:rowOff>80010</xdr:rowOff>
    </xdr:from>
    <xdr:to>
      <xdr:col>5</xdr:col>
      <xdr:colOff>180975</xdr:colOff>
      <xdr:row>12</xdr:row>
      <xdr:rowOff>19521</xdr:rowOff>
    </xdr:to>
    <xdr:sp macro="" textlink="">
      <xdr:nvSpPr>
        <xdr:cNvPr id="177155" name="Text Box 3"/>
        <xdr:cNvSpPr txBox="1">
          <a:spLocks noChangeArrowheads="1"/>
        </xdr:cNvSpPr>
      </xdr:nvSpPr>
      <xdr:spPr bwMode="auto">
        <a:xfrm>
          <a:off x="847725" y="1543050"/>
          <a:ext cx="2381250" cy="41910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mean wage income for men and women in their 30s, by educational attainment</a:t>
          </a:r>
        </a:p>
      </xdr:txBody>
    </xdr:sp>
    <xdr:clientData/>
  </xdr:twoCellAnchor>
  <xdr:twoCellAnchor>
    <xdr:from>
      <xdr:col>0</xdr:col>
      <xdr:colOff>381000</xdr:colOff>
      <xdr:row>57</xdr:row>
      <xdr:rowOff>9525</xdr:rowOff>
    </xdr:from>
    <xdr:to>
      <xdr:col>11</xdr:col>
      <xdr:colOff>142875</xdr:colOff>
      <xdr:row>86</xdr:row>
      <xdr:rowOff>19050</xdr:rowOff>
    </xdr:to>
    <xdr:graphicFrame macro="">
      <xdr:nvGraphicFramePr>
        <xdr:cNvPr id="5362850"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18</xdr:col>
      <xdr:colOff>390525</xdr:colOff>
      <xdr:row>8</xdr:row>
      <xdr:rowOff>66675</xdr:rowOff>
    </xdr:from>
    <xdr:to>
      <xdr:col>29</xdr:col>
      <xdr:colOff>76200</xdr:colOff>
      <xdr:row>76</xdr:row>
      <xdr:rowOff>38100</xdr:rowOff>
    </xdr:to>
    <xdr:sp macro="" textlink="">
      <xdr:nvSpPr>
        <xdr:cNvPr id="177157" name="Text Box 5"/>
        <xdr:cNvSpPr txBox="1">
          <a:spLocks noChangeArrowheads="1"/>
        </xdr:cNvSpPr>
      </xdr:nvSpPr>
      <xdr:spPr bwMode="auto">
        <a:xfrm>
          <a:off x="11363325" y="1362075"/>
          <a:ext cx="6391275" cy="1098232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Courier New"/>
              <a:cs typeface="Courier New"/>
            </a:rPr>
            <a:t> regress incwage yrsed male if age&gt;=30 &amp; age&lt;=39 &amp; incwage&gt;0</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Source |       SS       df       MS              Number of obs =   16742</a:t>
          </a:r>
        </a:p>
        <a:p>
          <a:pPr algn="l" rtl="0">
            <a:defRPr sz="1000"/>
          </a:pPr>
          <a:r>
            <a:rPr lang="en-US" sz="900" b="0" i="0" u="none" strike="noStrike" baseline="0">
              <a:solidFill>
                <a:srgbClr val="000000"/>
              </a:solidFill>
              <a:latin typeface="Courier New"/>
              <a:cs typeface="Courier New"/>
            </a:rPr>
            <a:t>-------------+------------------------------           F(  2, 16739) = 1895.13</a:t>
          </a:r>
        </a:p>
        <a:p>
          <a:pPr algn="l" rtl="0">
            <a:defRPr sz="1000"/>
          </a:pPr>
          <a:r>
            <a:rPr lang="en-US" sz="900" b="0" i="0" u="none" strike="noStrike" baseline="0">
              <a:solidFill>
                <a:srgbClr val="000000"/>
              </a:solidFill>
              <a:latin typeface="Courier New"/>
              <a:cs typeface="Courier New"/>
            </a:rPr>
            <a:t>       Model |  2.6827e+12     2  1.3413e+12           Prob &gt; F      =  0.0000</a:t>
          </a:r>
        </a:p>
        <a:p>
          <a:pPr algn="l" rtl="0">
            <a:defRPr sz="1000"/>
          </a:pPr>
          <a:r>
            <a:rPr lang="en-US" sz="900" b="0" i="0" u="none" strike="noStrike" baseline="0">
              <a:solidFill>
                <a:srgbClr val="000000"/>
              </a:solidFill>
              <a:latin typeface="Courier New"/>
              <a:cs typeface="Courier New"/>
            </a:rPr>
            <a:t>    Residual |  1.1848e+13 16739   707778375           R-squared     =  0.1846</a:t>
          </a:r>
        </a:p>
        <a:p>
          <a:pPr algn="l" rtl="0">
            <a:defRPr sz="1000"/>
          </a:pPr>
          <a:r>
            <a:rPr lang="en-US" sz="900" b="0" i="0" u="none" strike="noStrike" baseline="0">
              <a:solidFill>
                <a:srgbClr val="000000"/>
              </a:solidFill>
              <a:latin typeface="Courier New"/>
              <a:cs typeface="Courier New"/>
            </a:rPr>
            <a:t>-------------+------------------------------           Adj R-squared =  0.1845</a:t>
          </a:r>
        </a:p>
        <a:p>
          <a:pPr algn="l" rtl="0">
            <a:defRPr sz="1000"/>
          </a:pPr>
          <a:r>
            <a:rPr lang="en-US" sz="900" b="0" i="0" u="none" strike="noStrike" baseline="0">
              <a:solidFill>
                <a:srgbClr val="000000"/>
              </a:solidFill>
              <a:latin typeface="Courier New"/>
              <a:cs typeface="Courier New"/>
            </a:rPr>
            <a:t>       Total |  1.4530e+13 16741   867939018           Root MSE      =   26604</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incwage |      Coef.   Std. Err.      t    P&gt;|t|     [95% Conf. Interval]</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yrsed |   3636.148   73.18493    49.68   0.000     3492.698    3779.598</a:t>
          </a:r>
        </a:p>
        <a:p>
          <a:pPr algn="l" rtl="0">
            <a:defRPr sz="1000"/>
          </a:pPr>
          <a:r>
            <a:rPr lang="en-US" sz="900" b="0" i="0" u="none" strike="noStrike" baseline="0">
              <a:solidFill>
                <a:srgbClr val="000000"/>
              </a:solidFill>
              <a:latin typeface="Courier New"/>
              <a:cs typeface="Courier New"/>
            </a:rPr>
            <a:t>        male |   16014.47   412.5284    38.82   0.000     15205.88    16823.07</a:t>
          </a:r>
        </a:p>
        <a:p>
          <a:pPr algn="l" rtl="0">
            <a:defRPr sz="1000"/>
          </a:pPr>
          <a:r>
            <a:rPr lang="en-US" sz="900" b="0" i="0" u="none" strike="noStrike" baseline="0">
              <a:solidFill>
                <a:srgbClr val="000000"/>
              </a:solidFill>
              <a:latin typeface="Courier New"/>
              <a:cs typeface="Courier New"/>
            </a:rPr>
            <a:t>       _cons |  -25264.87   1050.082   -24.06   0.000    -27323.14    -23206.6</a:t>
          </a:r>
        </a:p>
        <a:p>
          <a:pPr algn="l" rtl="0">
            <a:defRPr sz="1000"/>
          </a:pPr>
          <a:r>
            <a:rPr lang="en-US" sz="900" b="0" i="0" u="none" strike="noStrike" baseline="0">
              <a:solidFill>
                <a:srgbClr val="000000"/>
              </a:solidFill>
              <a:latin typeface="Courier New"/>
              <a:cs typeface="Courier New"/>
            </a:rPr>
            <a:t>------------------------------------------------------------------------------</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*we will call this Model 1</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predict M1</a:t>
          </a:r>
        </a:p>
        <a:p>
          <a:pPr algn="l" rtl="0">
            <a:defRPr sz="1000"/>
          </a:pPr>
          <a:r>
            <a:rPr lang="en-US" sz="900" b="0" i="0" u="none" strike="noStrike" baseline="0">
              <a:solidFill>
                <a:srgbClr val="000000"/>
              </a:solidFill>
              <a:latin typeface="Courier New"/>
              <a:cs typeface="Courier New"/>
            </a:rPr>
            <a:t>M1 already defined</a:t>
          </a:r>
        </a:p>
        <a:p>
          <a:pPr algn="l" rtl="0">
            <a:defRPr sz="1000"/>
          </a:pPr>
          <a:r>
            <a:rPr lang="en-US" sz="900" b="0" i="0" u="none" strike="noStrike" baseline="0">
              <a:solidFill>
                <a:srgbClr val="000000"/>
              </a:solidFill>
              <a:latin typeface="Courier New"/>
              <a:cs typeface="Courier New"/>
            </a:rPr>
            <a:t>r(110);</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predict linear_M1</a:t>
          </a:r>
        </a:p>
        <a:p>
          <a:pPr algn="l" rtl="0">
            <a:defRPr sz="1000"/>
          </a:pPr>
          <a:r>
            <a:rPr lang="en-US" sz="900" b="0" i="0" u="none" strike="noStrike" baseline="0">
              <a:solidFill>
                <a:srgbClr val="000000"/>
              </a:solidFill>
              <a:latin typeface="Courier New"/>
              <a:cs typeface="Courier New"/>
            </a:rPr>
            <a:t>(option xb assumed; fitted values)</a:t>
          </a:r>
        </a:p>
        <a:p>
          <a:pPr algn="l" rtl="0">
            <a:defRPr sz="1000"/>
          </a:pPr>
          <a:r>
            <a:rPr lang="en-US" sz="900" b="0" i="0" u="none" strike="noStrike" baseline="0">
              <a:solidFill>
                <a:srgbClr val="000000"/>
              </a:solidFill>
              <a:latin typeface="Courier New"/>
              <a:cs typeface="Courier New"/>
            </a:rPr>
            <a:t>(30484 missing values generated)</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table yrsed sex if age&gt;=30 &amp; age&lt;=39 &amp; incwage&gt;0, contents(freq mean incwage mean linear_M1)</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based on  |           Sex           </a:t>
          </a:r>
        </a:p>
        <a:p>
          <a:pPr algn="l" rtl="0">
            <a:defRPr sz="1000"/>
          </a:pPr>
          <a:r>
            <a:rPr lang="en-US" sz="900" b="0" i="0" u="none" strike="noStrike" baseline="0">
              <a:solidFill>
                <a:srgbClr val="000000"/>
              </a:solidFill>
              <a:latin typeface="Courier New"/>
              <a:cs typeface="Courier New"/>
            </a:rPr>
            <a:t>educrec   |        Male       Female</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0 |          21           12</a:t>
          </a:r>
        </a:p>
        <a:p>
          <a:pPr algn="l" rtl="0">
            <a:defRPr sz="1000"/>
          </a:pPr>
          <a:r>
            <a:rPr lang="en-US" sz="900" b="0" i="0" u="none" strike="noStrike" baseline="0">
              <a:solidFill>
                <a:srgbClr val="000000"/>
              </a:solidFill>
              <a:latin typeface="Courier New"/>
              <a:cs typeface="Courier New"/>
            </a:rPr>
            <a:t>          | 17776.19048  14534.33333</a:t>
          </a:r>
        </a:p>
        <a:p>
          <a:pPr algn="l" rtl="0">
            <a:defRPr sz="1000"/>
          </a:pPr>
          <a:r>
            <a:rPr lang="en-US" sz="900" b="0" i="0" u="none" strike="noStrike" baseline="0">
              <a:solidFill>
                <a:srgbClr val="000000"/>
              </a:solidFill>
              <a:latin typeface="Courier New"/>
              <a:cs typeface="Courier New"/>
            </a:rPr>
            <a:t>          |   -9250.396    -25264.87</a:t>
          </a:r>
        </a:p>
        <a:p>
          <a:pPr algn="l" rtl="0">
            <a:defRPr sz="1000"/>
          </a:pPr>
          <a:r>
            <a:rPr lang="en-US" sz="900" b="0" i="0" u="none" strike="noStrike" baseline="0">
              <a:solidFill>
                <a:srgbClr val="000000"/>
              </a:solidFill>
              <a:latin typeface="Courier New"/>
              <a:cs typeface="Courier New"/>
            </a:rPr>
            <a:t>          | </a:t>
          </a:r>
        </a:p>
        <a:p>
          <a:pPr algn="l" rtl="0">
            <a:defRPr sz="1000"/>
          </a:pPr>
          <a:r>
            <a:rPr lang="en-US" sz="900" b="0" i="0" u="none" strike="noStrike" baseline="0">
              <a:solidFill>
                <a:srgbClr val="000000"/>
              </a:solidFill>
              <a:latin typeface="Courier New"/>
              <a:cs typeface="Courier New"/>
            </a:rPr>
            <a:t>      2.5 |          94           39</a:t>
          </a:r>
        </a:p>
        <a:p>
          <a:pPr algn="l" rtl="0">
            <a:defRPr sz="1000"/>
          </a:pPr>
          <a:r>
            <a:rPr lang="en-US" sz="900" b="0" i="0" u="none" strike="noStrike" baseline="0">
              <a:solidFill>
                <a:srgbClr val="000000"/>
              </a:solidFill>
              <a:latin typeface="Courier New"/>
              <a:cs typeface="Courier New"/>
            </a:rPr>
            <a:t>          | 18555.43617  10650.89744</a:t>
          </a:r>
        </a:p>
        <a:p>
          <a:pPr algn="l" rtl="0">
            <a:defRPr sz="1000"/>
          </a:pPr>
          <a:r>
            <a:rPr lang="en-US" sz="900" b="0" i="0" u="none" strike="noStrike" baseline="0">
              <a:solidFill>
                <a:srgbClr val="000000"/>
              </a:solidFill>
              <a:latin typeface="Courier New"/>
              <a:cs typeface="Courier New"/>
            </a:rPr>
            <a:t>          |   -160.0259     -16174.5</a:t>
          </a:r>
        </a:p>
        <a:p>
          <a:pPr algn="l" rtl="0">
            <a:defRPr sz="1000"/>
          </a:pPr>
          <a:r>
            <a:rPr lang="en-US" sz="900" b="0" i="0" u="none" strike="noStrike" baseline="0">
              <a:solidFill>
                <a:srgbClr val="000000"/>
              </a:solidFill>
              <a:latin typeface="Courier New"/>
              <a:cs typeface="Courier New"/>
            </a:rPr>
            <a:t>          | </a:t>
          </a:r>
        </a:p>
        <a:p>
          <a:pPr algn="l" rtl="0">
            <a:defRPr sz="1000"/>
          </a:pPr>
          <a:r>
            <a:rPr lang="en-US" sz="900" b="0" i="0" u="none" strike="noStrike" baseline="0">
              <a:solidFill>
                <a:srgbClr val="000000"/>
              </a:solidFill>
              <a:latin typeface="Courier New"/>
              <a:cs typeface="Courier New"/>
            </a:rPr>
            <a:t>      6.5 |         326          204</a:t>
          </a:r>
        </a:p>
        <a:p>
          <a:pPr algn="l" rtl="0">
            <a:defRPr sz="1000"/>
          </a:pPr>
          <a:r>
            <a:rPr lang="en-US" sz="900" b="0" i="0" u="none" strike="noStrike" baseline="0">
              <a:solidFill>
                <a:srgbClr val="000000"/>
              </a:solidFill>
              <a:latin typeface="Courier New"/>
              <a:cs typeface="Courier New"/>
            </a:rPr>
            <a:t>          | 20013.61963  12691.59314</a:t>
          </a:r>
        </a:p>
        <a:p>
          <a:pPr algn="l" rtl="0">
            <a:defRPr sz="1000"/>
          </a:pPr>
          <a:r>
            <a:rPr lang="en-US" sz="900" b="0" i="0" u="none" strike="noStrike" baseline="0">
              <a:solidFill>
                <a:srgbClr val="000000"/>
              </a:solidFill>
              <a:latin typeface="Courier New"/>
              <a:cs typeface="Courier New"/>
            </a:rPr>
            <a:t>          |    14384.57    -1629.909</a:t>
          </a:r>
        </a:p>
        <a:p>
          <a:pPr algn="l" rtl="0">
            <a:defRPr sz="1000"/>
          </a:pPr>
          <a:r>
            <a:rPr lang="en-US" sz="900" b="0" i="0" u="none" strike="noStrike" baseline="0">
              <a:solidFill>
                <a:srgbClr val="000000"/>
              </a:solidFill>
              <a:latin typeface="Courier New"/>
              <a:cs typeface="Courier New"/>
            </a:rPr>
            <a:t>          | </a:t>
          </a:r>
        </a:p>
        <a:p>
          <a:pPr algn="l" rtl="0">
            <a:defRPr sz="1000"/>
          </a:pPr>
          <a:r>
            <a:rPr lang="en-US" sz="900" b="0" i="0" u="none" strike="noStrike" baseline="0">
              <a:solidFill>
                <a:srgbClr val="000000"/>
              </a:solidFill>
              <a:latin typeface="Courier New"/>
              <a:cs typeface="Courier New"/>
            </a:rPr>
            <a:t>        9 |         173          101</a:t>
          </a:r>
        </a:p>
        <a:p>
          <a:pPr algn="l" rtl="0">
            <a:defRPr sz="1000"/>
          </a:pPr>
          <a:r>
            <a:rPr lang="en-US" sz="900" b="0" i="0" u="none" strike="noStrike" baseline="0">
              <a:solidFill>
                <a:srgbClr val="000000"/>
              </a:solidFill>
              <a:latin typeface="Courier New"/>
              <a:cs typeface="Courier New"/>
            </a:rPr>
            <a:t>          |  18950.9422  10504.71287</a:t>
          </a:r>
        </a:p>
        <a:p>
          <a:pPr algn="l" rtl="0">
            <a:defRPr sz="1000"/>
          </a:pPr>
          <a:r>
            <a:rPr lang="en-US" sz="900" b="0" i="0" u="none" strike="noStrike" baseline="0">
              <a:solidFill>
                <a:srgbClr val="000000"/>
              </a:solidFill>
              <a:latin typeface="Courier New"/>
              <a:cs typeface="Courier New"/>
            </a:rPr>
            <a:t>          |    23474.94      7460.46</a:t>
          </a:r>
        </a:p>
        <a:p>
          <a:pPr algn="l" rtl="0">
            <a:defRPr sz="1000"/>
          </a:pPr>
          <a:r>
            <a:rPr lang="en-US" sz="900" b="0" i="0" u="none" strike="noStrike" baseline="0">
              <a:solidFill>
                <a:srgbClr val="000000"/>
              </a:solidFill>
              <a:latin typeface="Courier New"/>
              <a:cs typeface="Courier New"/>
            </a:rPr>
            <a:t>          | </a:t>
          </a:r>
        </a:p>
        <a:p>
          <a:pPr algn="l" rtl="0">
            <a:defRPr sz="1000"/>
          </a:pPr>
          <a:r>
            <a:rPr lang="en-US" sz="900" b="0" i="0" u="none" strike="noStrike" baseline="0">
              <a:solidFill>
                <a:srgbClr val="000000"/>
              </a:solidFill>
              <a:latin typeface="Courier New"/>
              <a:cs typeface="Courier New"/>
            </a:rPr>
            <a:t>       10 |         180          151</a:t>
          </a:r>
        </a:p>
        <a:p>
          <a:pPr algn="l" rtl="0">
            <a:defRPr sz="1000"/>
          </a:pPr>
          <a:r>
            <a:rPr lang="en-US" sz="900" b="0" i="0" u="none" strike="noStrike" baseline="0">
              <a:solidFill>
                <a:srgbClr val="000000"/>
              </a:solidFill>
              <a:latin typeface="Courier New"/>
              <a:cs typeface="Courier New"/>
            </a:rPr>
            <a:t>          | 22419.21111  11830.55629</a:t>
          </a:r>
        </a:p>
        <a:p>
          <a:pPr algn="l" rtl="0">
            <a:defRPr sz="1000"/>
          </a:pPr>
          <a:r>
            <a:rPr lang="en-US" sz="900" b="0" i="0" u="none" strike="noStrike" baseline="0">
              <a:solidFill>
                <a:srgbClr val="000000"/>
              </a:solidFill>
              <a:latin typeface="Courier New"/>
              <a:cs typeface="Courier New"/>
            </a:rPr>
            <a:t>          |    27111.08     11096.61</a:t>
          </a:r>
        </a:p>
        <a:p>
          <a:pPr algn="l" rtl="0">
            <a:defRPr sz="1000"/>
          </a:pPr>
          <a:r>
            <a:rPr lang="en-US" sz="900" b="0" i="0" u="none" strike="noStrike" baseline="0">
              <a:solidFill>
                <a:srgbClr val="000000"/>
              </a:solidFill>
              <a:latin typeface="Courier New"/>
              <a:cs typeface="Courier New"/>
            </a:rPr>
            <a:t>          | </a:t>
          </a:r>
        </a:p>
        <a:p>
          <a:pPr algn="l" rtl="0">
            <a:defRPr sz="1000"/>
          </a:pPr>
          <a:r>
            <a:rPr lang="en-US" sz="900" b="0" i="0" u="none" strike="noStrike" baseline="0">
              <a:solidFill>
                <a:srgbClr val="000000"/>
              </a:solidFill>
              <a:latin typeface="Courier New"/>
              <a:cs typeface="Courier New"/>
            </a:rPr>
            <a:t>       11 |         235          178</a:t>
          </a:r>
        </a:p>
        <a:p>
          <a:pPr algn="l" rtl="0">
            <a:defRPr sz="1000"/>
          </a:pPr>
          <a:r>
            <a:rPr lang="en-US" sz="900" b="0" i="0" u="none" strike="noStrike" baseline="0">
              <a:solidFill>
                <a:srgbClr val="000000"/>
              </a:solidFill>
              <a:latin typeface="Courier New"/>
              <a:cs typeface="Courier New"/>
            </a:rPr>
            <a:t>          | 22384.86383  13230.02247</a:t>
          </a:r>
        </a:p>
        <a:p>
          <a:pPr algn="l" rtl="0">
            <a:defRPr sz="1000"/>
          </a:pPr>
          <a:r>
            <a:rPr lang="en-US" sz="900" b="0" i="0" u="none" strike="noStrike" baseline="0">
              <a:solidFill>
                <a:srgbClr val="000000"/>
              </a:solidFill>
              <a:latin typeface="Courier New"/>
              <a:cs typeface="Courier New"/>
            </a:rPr>
            <a:t>          |    30747.23     14732.76</a:t>
          </a:r>
        </a:p>
        <a:p>
          <a:pPr algn="l" rtl="0">
            <a:defRPr sz="1000"/>
          </a:pPr>
          <a:r>
            <a:rPr lang="en-US" sz="900" b="0" i="0" u="none" strike="noStrike" baseline="0">
              <a:solidFill>
                <a:srgbClr val="000000"/>
              </a:solidFill>
              <a:latin typeface="Courier New"/>
              <a:cs typeface="Courier New"/>
            </a:rPr>
            <a:t>          | </a:t>
          </a:r>
        </a:p>
        <a:p>
          <a:pPr algn="l" rtl="0">
            <a:defRPr sz="1000"/>
          </a:pPr>
          <a:r>
            <a:rPr lang="en-US" sz="900" b="0" i="0" u="none" strike="noStrike" baseline="0">
              <a:solidFill>
                <a:srgbClr val="000000"/>
              </a:solidFill>
              <a:latin typeface="Courier New"/>
              <a:cs typeface="Courier New"/>
            </a:rPr>
            <a:t>       12 |       3,082        2,510</a:t>
          </a:r>
        </a:p>
        <a:p>
          <a:pPr algn="l" rtl="0">
            <a:defRPr sz="1000"/>
          </a:pPr>
          <a:r>
            <a:rPr lang="en-US" sz="900" b="0" i="0" u="none" strike="noStrike" baseline="0">
              <a:solidFill>
                <a:srgbClr val="000000"/>
              </a:solidFill>
              <a:latin typeface="Courier New"/>
              <a:cs typeface="Courier New"/>
            </a:rPr>
            <a:t>          |  31565.6486  18713.77171</a:t>
          </a:r>
        </a:p>
        <a:p>
          <a:pPr algn="l" rtl="0">
            <a:defRPr sz="1000"/>
          </a:pPr>
          <a:r>
            <a:rPr lang="en-US" sz="900" b="0" i="0" u="none" strike="noStrike" baseline="0">
              <a:solidFill>
                <a:srgbClr val="000000"/>
              </a:solidFill>
              <a:latin typeface="Courier New"/>
              <a:cs typeface="Courier New"/>
            </a:rPr>
            <a:t>          |    34383.38      18368.9</a:t>
          </a:r>
        </a:p>
        <a:p>
          <a:pPr algn="l" rtl="0">
            <a:defRPr sz="1000"/>
          </a:pPr>
          <a:r>
            <a:rPr lang="en-US" sz="900" b="0" i="0" u="none" strike="noStrike" baseline="0">
              <a:solidFill>
                <a:srgbClr val="000000"/>
              </a:solidFill>
              <a:latin typeface="Courier New"/>
              <a:cs typeface="Courier New"/>
            </a:rPr>
            <a:t>          | </a:t>
          </a:r>
        </a:p>
        <a:p>
          <a:pPr algn="l" rtl="0">
            <a:defRPr sz="1000"/>
          </a:pPr>
          <a:r>
            <a:rPr lang="en-US" sz="900" b="0" i="0" u="none" strike="noStrike" baseline="0">
              <a:solidFill>
                <a:srgbClr val="000000"/>
              </a:solidFill>
              <a:latin typeface="Courier New"/>
              <a:cs typeface="Courier New"/>
            </a:rPr>
            <a:t>       14 |       2,269        2,380</a:t>
          </a:r>
        </a:p>
        <a:p>
          <a:pPr algn="l" rtl="0">
            <a:defRPr sz="1000"/>
          </a:pPr>
          <a:r>
            <a:rPr lang="en-US" sz="900" b="0" i="0" u="none" strike="noStrike" baseline="0">
              <a:solidFill>
                <a:srgbClr val="000000"/>
              </a:solidFill>
              <a:latin typeface="Courier New"/>
              <a:cs typeface="Courier New"/>
            </a:rPr>
            <a:t>          |  37670.1353  22863.12983</a:t>
          </a:r>
        </a:p>
        <a:p>
          <a:pPr algn="l" rtl="0">
            <a:defRPr sz="1000"/>
          </a:pPr>
          <a:r>
            <a:rPr lang="en-US" sz="900" b="0" i="0" u="none" strike="noStrike" baseline="0">
              <a:solidFill>
                <a:srgbClr val="000000"/>
              </a:solidFill>
              <a:latin typeface="Courier New"/>
              <a:cs typeface="Courier New"/>
            </a:rPr>
            <a:t>          |    41655.68      25641.2</a:t>
          </a:r>
        </a:p>
        <a:p>
          <a:pPr algn="l" rtl="0">
            <a:defRPr sz="1000"/>
          </a:pPr>
          <a:r>
            <a:rPr lang="en-US" sz="900" b="0" i="0" u="none" strike="noStrike" baseline="0">
              <a:solidFill>
                <a:srgbClr val="000000"/>
              </a:solidFill>
              <a:latin typeface="Courier New"/>
              <a:cs typeface="Courier New"/>
            </a:rPr>
            <a:t>          | </a:t>
          </a:r>
        </a:p>
        <a:p>
          <a:pPr algn="l" rtl="0">
            <a:defRPr sz="1000"/>
          </a:pPr>
          <a:r>
            <a:rPr lang="en-US" sz="900" b="0" i="0" u="none" strike="noStrike" baseline="0">
              <a:solidFill>
                <a:srgbClr val="000000"/>
              </a:solidFill>
              <a:latin typeface="Courier New"/>
              <a:cs typeface="Courier New"/>
            </a:rPr>
            <a:t>       17 |       2,506        2,281</a:t>
          </a:r>
        </a:p>
        <a:p>
          <a:pPr algn="l" rtl="0">
            <a:defRPr sz="1000"/>
          </a:pPr>
          <a:r>
            <a:rPr lang="en-US" sz="900" b="0" i="0" u="none" strike="noStrike" baseline="0">
              <a:solidFill>
                <a:srgbClr val="000000"/>
              </a:solidFill>
              <a:latin typeface="Courier New"/>
              <a:cs typeface="Courier New"/>
            </a:rPr>
            <a:t>          | 59410.84158  37053.81149</a:t>
          </a:r>
        </a:p>
        <a:p>
          <a:pPr algn="l" rtl="0">
            <a:defRPr sz="1000"/>
          </a:pPr>
          <a:r>
            <a:rPr lang="en-US" sz="900" b="0" i="0" u="none" strike="noStrike" baseline="0">
              <a:solidFill>
                <a:srgbClr val="000000"/>
              </a:solidFill>
              <a:latin typeface="Courier New"/>
              <a:cs typeface="Courier New"/>
            </a:rPr>
            <a:t>          |    52564.12     36549.64</a:t>
          </a:r>
        </a:p>
        <a:p>
          <a:pPr algn="l" rtl="0">
            <a:defRPr sz="1000"/>
          </a:pPr>
          <a:r>
            <a:rPr lang="en-US" sz="900" b="0" i="0" u="none" strike="noStrike" baseline="0">
              <a:solidFill>
                <a:srgbClr val="000000"/>
              </a:solidFill>
              <a:latin typeface="Courier New"/>
              <a:cs typeface="Courier New"/>
            </a:rPr>
            <a:t>------------------------------------</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a:t>
          </a:r>
        </a:p>
        <a:p>
          <a:pPr algn="l" rtl="0">
            <a:defRPr sz="1000"/>
          </a:pPr>
          <a:endParaRPr lang="en-US" sz="900" b="0" i="0" u="none" strike="noStrike" baseline="0">
            <a:solidFill>
              <a:srgbClr val="000000"/>
            </a:solidFill>
            <a:latin typeface="Courier New"/>
            <a:cs typeface="Courier New"/>
          </a:endParaRPr>
        </a:p>
      </xdr:txBody>
    </xdr:sp>
    <xdr:clientData/>
  </xdr:twoCellAnchor>
  <xdr:twoCellAnchor>
    <xdr:from>
      <xdr:col>1</xdr:col>
      <xdr:colOff>361950</xdr:colOff>
      <xdr:row>89</xdr:row>
      <xdr:rowOff>80010</xdr:rowOff>
    </xdr:from>
    <xdr:to>
      <xdr:col>10</xdr:col>
      <xdr:colOff>219075</xdr:colOff>
      <xdr:row>97</xdr:row>
      <xdr:rowOff>76286</xdr:rowOff>
    </xdr:to>
    <xdr:sp macro="" textlink="">
      <xdr:nvSpPr>
        <xdr:cNvPr id="177158" name="Text Box 6"/>
        <xdr:cNvSpPr txBox="1">
          <a:spLocks noChangeArrowheads="1"/>
        </xdr:cNvSpPr>
      </xdr:nvSpPr>
      <xdr:spPr bwMode="auto">
        <a:xfrm>
          <a:off x="971550" y="14497050"/>
          <a:ext cx="5343525" cy="128587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Our initial model makes a linear assumption about the impact of years of education on wage income, with a common slope for men and women. The assumption works OK for people with 12 years of education or more, but for the people who never made it through High School, there does not appear to be a strong association between educational attainment and income.</a:t>
          </a:r>
        </a:p>
      </xdr:txBody>
    </xdr:sp>
    <xdr:clientData/>
  </xdr:twoCellAnchor>
  <xdr:twoCellAnchor>
    <xdr:from>
      <xdr:col>1</xdr:col>
      <xdr:colOff>0</xdr:colOff>
      <xdr:row>26</xdr:row>
      <xdr:rowOff>0</xdr:rowOff>
    </xdr:from>
    <xdr:to>
      <xdr:col>11</xdr:col>
      <xdr:colOff>381000</xdr:colOff>
      <xdr:row>55</xdr:row>
      <xdr:rowOff>19050</xdr:rowOff>
    </xdr:to>
    <xdr:graphicFrame macro="">
      <xdr:nvGraphicFramePr>
        <xdr:cNvPr id="5362853" name="Chart 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11</xdr:col>
      <xdr:colOff>485775</xdr:colOff>
      <xdr:row>78</xdr:row>
      <xdr:rowOff>66675</xdr:rowOff>
    </xdr:from>
    <xdr:to>
      <xdr:col>23</xdr:col>
      <xdr:colOff>361950</xdr:colOff>
      <xdr:row>158</xdr:row>
      <xdr:rowOff>38100</xdr:rowOff>
    </xdr:to>
    <xdr:sp macro="" textlink="">
      <xdr:nvSpPr>
        <xdr:cNvPr id="177160" name="Text Box 8"/>
        <xdr:cNvSpPr txBox="1">
          <a:spLocks noChangeArrowheads="1"/>
        </xdr:cNvSpPr>
      </xdr:nvSpPr>
      <xdr:spPr bwMode="auto">
        <a:xfrm>
          <a:off x="7191375" y="12696825"/>
          <a:ext cx="7191375" cy="1292542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Courier New"/>
              <a:cs typeface="Courier New"/>
            </a:rPr>
            <a:t>*and now the nonlinear version:</a:t>
          </a:r>
        </a:p>
        <a:p>
          <a:pPr algn="l" rtl="0">
            <a:defRPr sz="1000"/>
          </a:pPr>
          <a:r>
            <a:rPr lang="en-US" sz="900" b="0" i="0" u="none" strike="noStrike" baseline="0">
              <a:solidFill>
                <a:srgbClr val="000000"/>
              </a:solidFill>
              <a:latin typeface="Courier New"/>
              <a:cs typeface="Courier New"/>
            </a:rPr>
            <a:t>. gen HS=0</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replace HS=1 if yrsed==12</a:t>
          </a:r>
        </a:p>
        <a:p>
          <a:pPr algn="l" rtl="0">
            <a:defRPr sz="1000"/>
          </a:pPr>
          <a:r>
            <a:rPr lang="en-US" sz="900" b="0" i="0" u="none" strike="noStrike" baseline="0">
              <a:solidFill>
                <a:srgbClr val="000000"/>
              </a:solidFill>
              <a:latin typeface="Courier New"/>
              <a:cs typeface="Courier New"/>
            </a:rPr>
            <a:t>(33461 real changes made)</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gen byte Assoc=0</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replace Assoc=1 if yrsed==14</a:t>
          </a:r>
        </a:p>
        <a:p>
          <a:pPr algn="l" rtl="0">
            <a:defRPr sz="1000"/>
          </a:pPr>
          <a:r>
            <a:rPr lang="en-US" sz="900" b="0" i="0" u="none" strike="noStrike" baseline="0">
              <a:solidFill>
                <a:srgbClr val="000000"/>
              </a:solidFill>
              <a:latin typeface="Courier New"/>
              <a:cs typeface="Courier New"/>
            </a:rPr>
            <a:t>(25883 real changes made)</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gen byte BA+=0</a:t>
          </a:r>
        </a:p>
        <a:p>
          <a:pPr algn="l" rtl="0">
            <a:defRPr sz="1000"/>
          </a:pPr>
          <a:r>
            <a:rPr lang="en-US" sz="900" b="0" i="0" u="none" strike="noStrike" baseline="0">
              <a:solidFill>
                <a:srgbClr val="000000"/>
              </a:solidFill>
              <a:latin typeface="Courier New"/>
              <a:cs typeface="Courier New"/>
            </a:rPr>
            <a:t>+ invalid name</a:t>
          </a:r>
        </a:p>
        <a:p>
          <a:pPr algn="l" rtl="0">
            <a:defRPr sz="1000"/>
          </a:pPr>
          <a:r>
            <a:rPr lang="en-US" sz="900" b="0" i="0" u="none" strike="noStrike" baseline="0">
              <a:solidFill>
                <a:srgbClr val="000000"/>
              </a:solidFill>
              <a:latin typeface="Courier New"/>
              <a:cs typeface="Courier New"/>
            </a:rPr>
            <a:t>r(198);</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gen byte BA_plus=0</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replace BA_plus=1 if yrsed==17</a:t>
          </a:r>
        </a:p>
        <a:p>
          <a:pPr algn="l" rtl="0">
            <a:defRPr sz="1000"/>
          </a:pPr>
          <a:r>
            <a:rPr lang="en-US" sz="900" b="0" i="0" u="none" strike="noStrike" baseline="0">
              <a:solidFill>
                <a:srgbClr val="000000"/>
              </a:solidFill>
              <a:latin typeface="Courier New"/>
              <a:cs typeface="Courier New"/>
            </a:rPr>
            <a:t>(21814 real changes made)</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regress incwage HS Assoc BA_plus male if age&gt;=30 &amp; age&lt;=39 &amp; incwage&gt;0</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Source |       SS       df       MS              Number of obs =   16742</a:t>
          </a:r>
        </a:p>
        <a:p>
          <a:pPr algn="l" rtl="0">
            <a:defRPr sz="1000"/>
          </a:pPr>
          <a:r>
            <a:rPr lang="en-US" sz="900" b="0" i="0" u="none" strike="noStrike" baseline="0">
              <a:solidFill>
                <a:srgbClr val="000000"/>
              </a:solidFill>
              <a:latin typeface="Courier New"/>
              <a:cs typeface="Courier New"/>
            </a:rPr>
            <a:t>-------------+------------------------------           F(  4, 16737) = 1071.59</a:t>
          </a:r>
        </a:p>
        <a:p>
          <a:pPr algn="l" rtl="0">
            <a:defRPr sz="1000"/>
          </a:pPr>
          <a:r>
            <a:rPr lang="en-US" sz="900" b="0" i="0" u="none" strike="noStrike" baseline="0">
              <a:solidFill>
                <a:srgbClr val="000000"/>
              </a:solidFill>
              <a:latin typeface="Courier New"/>
              <a:cs typeface="Courier New"/>
            </a:rPr>
            <a:t>       Model |  2.9625e+12     4  7.4062e+11           Prob &gt; F      =  0.0000</a:t>
          </a:r>
        </a:p>
        <a:p>
          <a:pPr algn="l" rtl="0">
            <a:defRPr sz="1000"/>
          </a:pPr>
          <a:r>
            <a:rPr lang="en-US" sz="900" b="0" i="0" u="none" strike="noStrike" baseline="0">
              <a:solidFill>
                <a:srgbClr val="000000"/>
              </a:solidFill>
              <a:latin typeface="Courier New"/>
              <a:cs typeface="Courier New"/>
            </a:rPr>
            <a:t>    Residual |  1.1568e+13 16737   691144260           R-squared     =  0.2039</a:t>
          </a:r>
        </a:p>
        <a:p>
          <a:pPr algn="l" rtl="0">
            <a:defRPr sz="1000"/>
          </a:pPr>
          <a:r>
            <a:rPr lang="en-US" sz="900" b="0" i="0" u="none" strike="noStrike" baseline="0">
              <a:solidFill>
                <a:srgbClr val="000000"/>
              </a:solidFill>
              <a:latin typeface="Courier New"/>
              <a:cs typeface="Courier New"/>
            </a:rPr>
            <a:t>-------------+------------------------------           Adj R-squared =  0.2037</a:t>
          </a:r>
        </a:p>
        <a:p>
          <a:pPr algn="l" rtl="0">
            <a:defRPr sz="1000"/>
          </a:pPr>
          <a:r>
            <a:rPr lang="en-US" sz="900" b="0" i="0" u="none" strike="noStrike" baseline="0">
              <a:solidFill>
                <a:srgbClr val="000000"/>
              </a:solidFill>
              <a:latin typeface="Courier New"/>
              <a:cs typeface="Courier New"/>
            </a:rPr>
            <a:t>       Total |  1.4530e+13 16741   867939018           Root MSE      =   26290</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incwage |      Coef.   Std. Err.      t    P&gt;|t|     [95% Conf. Interval]</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HS |   9300.967   726.1082    12.81   0.000     7877.718    10724.22</a:t>
          </a:r>
        </a:p>
        <a:p>
          <a:pPr algn="l" rtl="0">
            <a:defRPr sz="1000"/>
          </a:pPr>
          <a:r>
            <a:rPr lang="en-US" sz="900" b="0" i="0" u="none" strike="noStrike" baseline="0">
              <a:solidFill>
                <a:srgbClr val="000000"/>
              </a:solidFill>
              <a:latin typeface="Courier New"/>
              <a:cs typeface="Courier New"/>
            </a:rPr>
            <a:t>       Assoc |   14583.65   744.3114    19.59   0.000     13124.72    16042.58</a:t>
          </a:r>
        </a:p>
        <a:p>
          <a:pPr algn="l" rtl="0">
            <a:defRPr sz="1000"/>
          </a:pPr>
          <a:r>
            <a:rPr lang="en-US" sz="900" b="0" i="0" u="none" strike="noStrike" baseline="0">
              <a:solidFill>
                <a:srgbClr val="000000"/>
              </a:solidFill>
              <a:latin typeface="Courier New"/>
              <a:cs typeface="Courier New"/>
            </a:rPr>
            <a:t>     BA_plus |   32695.45   740.6737    44.14   0.000     31243.65    34147.25</a:t>
          </a:r>
        </a:p>
        <a:p>
          <a:pPr algn="l" rtl="0">
            <a:defRPr sz="1000"/>
          </a:pPr>
          <a:r>
            <a:rPr lang="en-US" sz="900" b="0" i="0" u="none" strike="noStrike" baseline="0">
              <a:solidFill>
                <a:srgbClr val="000000"/>
              </a:solidFill>
              <a:latin typeface="Courier New"/>
              <a:cs typeface="Courier New"/>
            </a:rPr>
            <a:t>        male |   15691.06    408.079    38.45   0.000     14891.18    16490.94</a:t>
          </a:r>
        </a:p>
        <a:p>
          <a:pPr algn="l" rtl="0">
            <a:defRPr sz="1000"/>
          </a:pPr>
          <a:r>
            <a:rPr lang="en-US" sz="900" b="0" i="0" u="none" strike="noStrike" baseline="0">
              <a:solidFill>
                <a:srgbClr val="000000"/>
              </a:solidFill>
              <a:latin typeface="Courier New"/>
              <a:cs typeface="Courier New"/>
            </a:rPr>
            <a:t>       _cons |   7848.007   680.6283    11.53   0.000     6513.903     9182.11</a:t>
          </a:r>
        </a:p>
        <a:p>
          <a:pPr algn="l" rtl="0">
            <a:defRPr sz="1000"/>
          </a:pPr>
          <a:r>
            <a:rPr lang="en-US" sz="900" b="0" i="0" u="none" strike="noStrike" baseline="0">
              <a:solidFill>
                <a:srgbClr val="000000"/>
              </a:solidFill>
              <a:latin typeface="Courier New"/>
              <a:cs typeface="Courier New"/>
            </a:rPr>
            <a:t>------------------------------------------------------------------------------</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And Note: Based on the improvement in R-Squared and Adjusted R-squared from .184 to .203, the two extra terms here (we have 3 dummy variables in place of one linear yrsed term) actually improve the goodness of fit. This nonlinear model 2 fits the data better.</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predict M2_nonlinear</a:t>
          </a:r>
        </a:p>
        <a:p>
          <a:pPr algn="l" rtl="0">
            <a:defRPr sz="1000"/>
          </a:pPr>
          <a:r>
            <a:rPr lang="en-US" sz="900" b="0" i="0" u="none" strike="noStrike" baseline="0">
              <a:solidFill>
                <a:srgbClr val="000000"/>
              </a:solidFill>
              <a:latin typeface="Courier New"/>
              <a:cs typeface="Courier New"/>
            </a:rPr>
            <a:t>(option xb assumed; fitted values)</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table yrsed sex if age&gt;=30 &amp; age&lt;=39 &amp; incwage&gt;0, contents(freq mean incwage mean M2_nonlinear)</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based on  |           Sex           </a:t>
          </a:r>
        </a:p>
        <a:p>
          <a:pPr algn="l" rtl="0">
            <a:defRPr sz="1000"/>
          </a:pPr>
          <a:r>
            <a:rPr lang="en-US" sz="900" b="0" i="0" u="none" strike="noStrike" baseline="0">
              <a:solidFill>
                <a:srgbClr val="000000"/>
              </a:solidFill>
              <a:latin typeface="Courier New"/>
              <a:cs typeface="Courier New"/>
            </a:rPr>
            <a:t>educrec   |        Male       Female</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0 |          21           12</a:t>
          </a:r>
        </a:p>
        <a:p>
          <a:pPr algn="l" rtl="0">
            <a:defRPr sz="1000"/>
          </a:pPr>
          <a:r>
            <a:rPr lang="en-US" sz="900" b="0" i="0" u="none" strike="noStrike" baseline="0">
              <a:solidFill>
                <a:srgbClr val="000000"/>
              </a:solidFill>
              <a:latin typeface="Courier New"/>
              <a:cs typeface="Courier New"/>
            </a:rPr>
            <a:t>          | 17776.19048  14534.33333</a:t>
          </a:r>
        </a:p>
        <a:p>
          <a:pPr algn="l" rtl="0">
            <a:defRPr sz="1000"/>
          </a:pPr>
          <a:r>
            <a:rPr lang="en-US" sz="900" b="0" i="0" u="none" strike="noStrike" baseline="0">
              <a:solidFill>
                <a:srgbClr val="000000"/>
              </a:solidFill>
              <a:latin typeface="Courier New"/>
              <a:cs typeface="Courier New"/>
            </a:rPr>
            <a:t>          |    23539.06     7848.006</a:t>
          </a:r>
        </a:p>
        <a:p>
          <a:pPr algn="l" rtl="0">
            <a:defRPr sz="1000"/>
          </a:pPr>
          <a:r>
            <a:rPr lang="en-US" sz="900" b="0" i="0" u="none" strike="noStrike" baseline="0">
              <a:solidFill>
                <a:srgbClr val="000000"/>
              </a:solidFill>
              <a:latin typeface="Courier New"/>
              <a:cs typeface="Courier New"/>
            </a:rPr>
            <a:t>          | </a:t>
          </a:r>
        </a:p>
        <a:p>
          <a:pPr algn="l" rtl="0">
            <a:defRPr sz="1000"/>
          </a:pPr>
          <a:r>
            <a:rPr lang="en-US" sz="900" b="0" i="0" u="none" strike="noStrike" baseline="0">
              <a:solidFill>
                <a:srgbClr val="000000"/>
              </a:solidFill>
              <a:latin typeface="Courier New"/>
              <a:cs typeface="Courier New"/>
            </a:rPr>
            <a:t>      2.5 |          94           39</a:t>
          </a:r>
        </a:p>
        <a:p>
          <a:pPr algn="l" rtl="0">
            <a:defRPr sz="1000"/>
          </a:pPr>
          <a:r>
            <a:rPr lang="en-US" sz="900" b="0" i="0" u="none" strike="noStrike" baseline="0">
              <a:solidFill>
                <a:srgbClr val="000000"/>
              </a:solidFill>
              <a:latin typeface="Courier New"/>
              <a:cs typeface="Courier New"/>
            </a:rPr>
            <a:t>          | 18555.43617  10650.89744</a:t>
          </a:r>
        </a:p>
        <a:p>
          <a:pPr algn="l" rtl="0">
            <a:defRPr sz="1000"/>
          </a:pPr>
          <a:r>
            <a:rPr lang="en-US" sz="900" b="0" i="0" u="none" strike="noStrike" baseline="0">
              <a:solidFill>
                <a:srgbClr val="000000"/>
              </a:solidFill>
              <a:latin typeface="Courier New"/>
              <a:cs typeface="Courier New"/>
            </a:rPr>
            <a:t>          |    23539.06     7848.006</a:t>
          </a:r>
        </a:p>
        <a:p>
          <a:pPr algn="l" rtl="0">
            <a:defRPr sz="1000"/>
          </a:pPr>
          <a:r>
            <a:rPr lang="en-US" sz="900" b="0" i="0" u="none" strike="noStrike" baseline="0">
              <a:solidFill>
                <a:srgbClr val="000000"/>
              </a:solidFill>
              <a:latin typeface="Courier New"/>
              <a:cs typeface="Courier New"/>
            </a:rPr>
            <a:t>          | </a:t>
          </a:r>
        </a:p>
        <a:p>
          <a:pPr algn="l" rtl="0">
            <a:defRPr sz="1000"/>
          </a:pPr>
          <a:r>
            <a:rPr lang="en-US" sz="900" b="0" i="0" u="none" strike="noStrike" baseline="0">
              <a:solidFill>
                <a:srgbClr val="000000"/>
              </a:solidFill>
              <a:latin typeface="Courier New"/>
              <a:cs typeface="Courier New"/>
            </a:rPr>
            <a:t>      6.5 |         326          204</a:t>
          </a:r>
        </a:p>
        <a:p>
          <a:pPr algn="l" rtl="0">
            <a:defRPr sz="1000"/>
          </a:pPr>
          <a:r>
            <a:rPr lang="en-US" sz="900" b="0" i="0" u="none" strike="noStrike" baseline="0">
              <a:solidFill>
                <a:srgbClr val="000000"/>
              </a:solidFill>
              <a:latin typeface="Courier New"/>
              <a:cs typeface="Courier New"/>
            </a:rPr>
            <a:t>          | 20013.61963  12691.59314</a:t>
          </a:r>
        </a:p>
        <a:p>
          <a:pPr algn="l" rtl="0">
            <a:defRPr sz="1000"/>
          </a:pPr>
          <a:r>
            <a:rPr lang="en-US" sz="900" b="0" i="0" u="none" strike="noStrike" baseline="0">
              <a:solidFill>
                <a:srgbClr val="000000"/>
              </a:solidFill>
              <a:latin typeface="Courier New"/>
              <a:cs typeface="Courier New"/>
            </a:rPr>
            <a:t>          |    23539.06     7848.006</a:t>
          </a:r>
        </a:p>
        <a:p>
          <a:pPr algn="l" rtl="0">
            <a:defRPr sz="1000"/>
          </a:pPr>
          <a:r>
            <a:rPr lang="en-US" sz="900" b="0" i="0" u="none" strike="noStrike" baseline="0">
              <a:solidFill>
                <a:srgbClr val="000000"/>
              </a:solidFill>
              <a:latin typeface="Courier New"/>
              <a:cs typeface="Courier New"/>
            </a:rPr>
            <a:t>          | </a:t>
          </a:r>
        </a:p>
        <a:p>
          <a:pPr algn="l" rtl="0">
            <a:defRPr sz="1000"/>
          </a:pPr>
          <a:r>
            <a:rPr lang="en-US" sz="900" b="0" i="0" u="none" strike="noStrike" baseline="0">
              <a:solidFill>
                <a:srgbClr val="000000"/>
              </a:solidFill>
              <a:latin typeface="Courier New"/>
              <a:cs typeface="Courier New"/>
            </a:rPr>
            <a:t>        9 |         173          101</a:t>
          </a:r>
        </a:p>
        <a:p>
          <a:pPr algn="l" rtl="0">
            <a:defRPr sz="1000"/>
          </a:pPr>
          <a:r>
            <a:rPr lang="en-US" sz="900" b="0" i="0" u="none" strike="noStrike" baseline="0">
              <a:solidFill>
                <a:srgbClr val="000000"/>
              </a:solidFill>
              <a:latin typeface="Courier New"/>
              <a:cs typeface="Courier New"/>
            </a:rPr>
            <a:t>          |  18950.9422  10504.71287</a:t>
          </a:r>
        </a:p>
        <a:p>
          <a:pPr algn="l" rtl="0">
            <a:defRPr sz="1000"/>
          </a:pPr>
          <a:r>
            <a:rPr lang="en-US" sz="900" b="0" i="0" u="none" strike="noStrike" baseline="0">
              <a:solidFill>
                <a:srgbClr val="000000"/>
              </a:solidFill>
              <a:latin typeface="Courier New"/>
              <a:cs typeface="Courier New"/>
            </a:rPr>
            <a:t>          |    23539.06     7848.006</a:t>
          </a:r>
        </a:p>
        <a:p>
          <a:pPr algn="l" rtl="0">
            <a:defRPr sz="1000"/>
          </a:pPr>
          <a:r>
            <a:rPr lang="en-US" sz="900" b="0" i="0" u="none" strike="noStrike" baseline="0">
              <a:solidFill>
                <a:srgbClr val="000000"/>
              </a:solidFill>
              <a:latin typeface="Courier New"/>
              <a:cs typeface="Courier New"/>
            </a:rPr>
            <a:t>          | </a:t>
          </a:r>
        </a:p>
        <a:p>
          <a:pPr algn="l" rtl="0">
            <a:defRPr sz="1000"/>
          </a:pPr>
          <a:r>
            <a:rPr lang="en-US" sz="900" b="0" i="0" u="none" strike="noStrike" baseline="0">
              <a:solidFill>
                <a:srgbClr val="000000"/>
              </a:solidFill>
              <a:latin typeface="Courier New"/>
              <a:cs typeface="Courier New"/>
            </a:rPr>
            <a:t>       10 |         180          151</a:t>
          </a:r>
        </a:p>
        <a:p>
          <a:pPr algn="l" rtl="0">
            <a:defRPr sz="1000"/>
          </a:pPr>
          <a:r>
            <a:rPr lang="en-US" sz="900" b="0" i="0" u="none" strike="noStrike" baseline="0">
              <a:solidFill>
                <a:srgbClr val="000000"/>
              </a:solidFill>
              <a:latin typeface="Courier New"/>
              <a:cs typeface="Courier New"/>
            </a:rPr>
            <a:t>          | 22419.21111  11830.55629</a:t>
          </a:r>
        </a:p>
        <a:p>
          <a:pPr algn="l" rtl="0">
            <a:defRPr sz="1000"/>
          </a:pPr>
          <a:r>
            <a:rPr lang="en-US" sz="900" b="0" i="0" u="none" strike="noStrike" baseline="0">
              <a:solidFill>
                <a:srgbClr val="000000"/>
              </a:solidFill>
              <a:latin typeface="Courier New"/>
              <a:cs typeface="Courier New"/>
            </a:rPr>
            <a:t>          |    23539.06     7848.006</a:t>
          </a:r>
        </a:p>
        <a:p>
          <a:pPr algn="l" rtl="0">
            <a:defRPr sz="1000"/>
          </a:pPr>
          <a:r>
            <a:rPr lang="en-US" sz="900" b="0" i="0" u="none" strike="noStrike" baseline="0">
              <a:solidFill>
                <a:srgbClr val="000000"/>
              </a:solidFill>
              <a:latin typeface="Courier New"/>
              <a:cs typeface="Courier New"/>
            </a:rPr>
            <a:t>          | </a:t>
          </a:r>
        </a:p>
        <a:p>
          <a:pPr algn="l" rtl="0">
            <a:defRPr sz="1000"/>
          </a:pPr>
          <a:r>
            <a:rPr lang="en-US" sz="900" b="0" i="0" u="none" strike="noStrike" baseline="0">
              <a:solidFill>
                <a:srgbClr val="000000"/>
              </a:solidFill>
              <a:latin typeface="Courier New"/>
              <a:cs typeface="Courier New"/>
            </a:rPr>
            <a:t>       11 |         235          178</a:t>
          </a:r>
        </a:p>
        <a:p>
          <a:pPr algn="l" rtl="0">
            <a:defRPr sz="1000"/>
          </a:pPr>
          <a:r>
            <a:rPr lang="en-US" sz="900" b="0" i="0" u="none" strike="noStrike" baseline="0">
              <a:solidFill>
                <a:srgbClr val="000000"/>
              </a:solidFill>
              <a:latin typeface="Courier New"/>
              <a:cs typeface="Courier New"/>
            </a:rPr>
            <a:t>          | 22384.86383  13230.02247</a:t>
          </a:r>
        </a:p>
        <a:p>
          <a:pPr algn="l" rtl="0">
            <a:defRPr sz="1000"/>
          </a:pPr>
          <a:r>
            <a:rPr lang="en-US" sz="900" b="0" i="0" u="none" strike="noStrike" baseline="0">
              <a:solidFill>
                <a:srgbClr val="000000"/>
              </a:solidFill>
              <a:latin typeface="Courier New"/>
              <a:cs typeface="Courier New"/>
            </a:rPr>
            <a:t>          |    23539.06     7848.006</a:t>
          </a:r>
        </a:p>
        <a:p>
          <a:pPr algn="l" rtl="0">
            <a:defRPr sz="1000"/>
          </a:pPr>
          <a:r>
            <a:rPr lang="en-US" sz="900" b="0" i="0" u="none" strike="noStrike" baseline="0">
              <a:solidFill>
                <a:srgbClr val="000000"/>
              </a:solidFill>
              <a:latin typeface="Courier New"/>
              <a:cs typeface="Courier New"/>
            </a:rPr>
            <a:t>          | </a:t>
          </a:r>
        </a:p>
        <a:p>
          <a:pPr algn="l" rtl="0">
            <a:defRPr sz="1000"/>
          </a:pPr>
          <a:r>
            <a:rPr lang="en-US" sz="900" b="0" i="0" u="none" strike="noStrike" baseline="0">
              <a:solidFill>
                <a:srgbClr val="000000"/>
              </a:solidFill>
              <a:latin typeface="Courier New"/>
              <a:cs typeface="Courier New"/>
            </a:rPr>
            <a:t>       12 |       3,082        2,510</a:t>
          </a:r>
        </a:p>
        <a:p>
          <a:pPr algn="l" rtl="0">
            <a:defRPr sz="1000"/>
          </a:pPr>
          <a:r>
            <a:rPr lang="en-US" sz="900" b="0" i="0" u="none" strike="noStrike" baseline="0">
              <a:solidFill>
                <a:srgbClr val="000000"/>
              </a:solidFill>
              <a:latin typeface="Courier New"/>
              <a:cs typeface="Courier New"/>
            </a:rPr>
            <a:t>          |  31565.6486  18713.77171</a:t>
          </a:r>
        </a:p>
        <a:p>
          <a:pPr algn="l" rtl="0">
            <a:defRPr sz="1000"/>
          </a:pPr>
          <a:r>
            <a:rPr lang="en-US" sz="900" b="0" i="0" u="none" strike="noStrike" baseline="0">
              <a:solidFill>
                <a:srgbClr val="000000"/>
              </a:solidFill>
              <a:latin typeface="Courier New"/>
              <a:cs typeface="Courier New"/>
            </a:rPr>
            <a:t>          |    32840.03     17148.97</a:t>
          </a:r>
        </a:p>
        <a:p>
          <a:pPr algn="l" rtl="0">
            <a:defRPr sz="1000"/>
          </a:pPr>
          <a:r>
            <a:rPr lang="en-US" sz="900" b="0" i="0" u="none" strike="noStrike" baseline="0">
              <a:solidFill>
                <a:srgbClr val="000000"/>
              </a:solidFill>
              <a:latin typeface="Courier New"/>
              <a:cs typeface="Courier New"/>
            </a:rPr>
            <a:t>          | </a:t>
          </a:r>
        </a:p>
        <a:p>
          <a:pPr algn="l" rtl="0">
            <a:defRPr sz="1000"/>
          </a:pPr>
          <a:r>
            <a:rPr lang="en-US" sz="900" b="0" i="0" u="none" strike="noStrike" baseline="0">
              <a:solidFill>
                <a:srgbClr val="000000"/>
              </a:solidFill>
              <a:latin typeface="Courier New"/>
              <a:cs typeface="Courier New"/>
            </a:rPr>
            <a:t>       14 |       2,269        2,380</a:t>
          </a:r>
        </a:p>
        <a:p>
          <a:pPr algn="l" rtl="0">
            <a:defRPr sz="1000"/>
          </a:pPr>
          <a:r>
            <a:rPr lang="en-US" sz="900" b="0" i="0" u="none" strike="noStrike" baseline="0">
              <a:solidFill>
                <a:srgbClr val="000000"/>
              </a:solidFill>
              <a:latin typeface="Courier New"/>
              <a:cs typeface="Courier New"/>
            </a:rPr>
            <a:t>          |  37670.1353  22863.12983</a:t>
          </a:r>
        </a:p>
        <a:p>
          <a:pPr algn="l" rtl="0">
            <a:defRPr sz="1000"/>
          </a:pPr>
          <a:r>
            <a:rPr lang="en-US" sz="900" b="0" i="0" u="none" strike="noStrike" baseline="0">
              <a:solidFill>
                <a:srgbClr val="000000"/>
              </a:solidFill>
              <a:latin typeface="Courier New"/>
              <a:cs typeface="Courier New"/>
            </a:rPr>
            <a:t>          |    38122.71     22431.66</a:t>
          </a:r>
        </a:p>
        <a:p>
          <a:pPr algn="l" rtl="0">
            <a:defRPr sz="1000"/>
          </a:pPr>
          <a:r>
            <a:rPr lang="en-US" sz="900" b="0" i="0" u="none" strike="noStrike" baseline="0">
              <a:solidFill>
                <a:srgbClr val="000000"/>
              </a:solidFill>
              <a:latin typeface="Courier New"/>
              <a:cs typeface="Courier New"/>
            </a:rPr>
            <a:t>          | </a:t>
          </a:r>
        </a:p>
        <a:p>
          <a:pPr algn="l" rtl="0">
            <a:defRPr sz="1000"/>
          </a:pPr>
          <a:r>
            <a:rPr lang="en-US" sz="900" b="0" i="0" u="none" strike="noStrike" baseline="0">
              <a:solidFill>
                <a:srgbClr val="000000"/>
              </a:solidFill>
              <a:latin typeface="Courier New"/>
              <a:cs typeface="Courier New"/>
            </a:rPr>
            <a:t>       17 |       2,506        2,281</a:t>
          </a:r>
        </a:p>
        <a:p>
          <a:pPr algn="l" rtl="0">
            <a:defRPr sz="1000"/>
          </a:pPr>
          <a:r>
            <a:rPr lang="en-US" sz="900" b="0" i="0" u="none" strike="noStrike" baseline="0">
              <a:solidFill>
                <a:srgbClr val="000000"/>
              </a:solidFill>
              <a:latin typeface="Courier New"/>
              <a:cs typeface="Courier New"/>
            </a:rPr>
            <a:t>          | 59410.84158  37053.81149</a:t>
          </a:r>
        </a:p>
        <a:p>
          <a:pPr algn="l" rtl="0">
            <a:defRPr sz="1000"/>
          </a:pPr>
          <a:r>
            <a:rPr lang="en-US" sz="900" b="0" i="0" u="none" strike="noStrike" baseline="0">
              <a:solidFill>
                <a:srgbClr val="000000"/>
              </a:solidFill>
              <a:latin typeface="Courier New"/>
              <a:cs typeface="Courier New"/>
            </a:rPr>
            <a:t>          |    56234.51     40543.46</a:t>
          </a:r>
        </a:p>
        <a:p>
          <a:pPr algn="l" rtl="0">
            <a:defRPr sz="1000"/>
          </a:pPr>
          <a:r>
            <a:rPr lang="en-US" sz="900" b="0" i="0" u="none" strike="noStrike" baseline="0">
              <a:solidFill>
                <a:srgbClr val="000000"/>
              </a:solidFill>
              <a:latin typeface="Courier New"/>
              <a:cs typeface="Courier New"/>
            </a:rPr>
            <a:t>------------------------------------</a:t>
          </a:r>
        </a:p>
        <a:p>
          <a:pPr algn="l" rtl="0">
            <a:defRPr sz="1000"/>
          </a:pPr>
          <a:endParaRPr lang="en-US" sz="900" b="0" i="0" u="none" strike="noStrike" baseline="0">
            <a:solidFill>
              <a:srgbClr val="000000"/>
            </a:solidFill>
            <a:latin typeface="Courier New"/>
            <a:cs typeface="Courier New"/>
          </a:endParaRPr>
        </a:p>
        <a:p>
          <a:pPr algn="l" rtl="0">
            <a:defRPr sz="1000"/>
          </a:pPr>
          <a:endParaRPr lang="en-US" sz="900" b="0" i="0" u="none" strike="noStrike" baseline="0">
            <a:solidFill>
              <a:srgbClr val="000000"/>
            </a:solidFill>
            <a:latin typeface="Courier New"/>
            <a:cs typeface="Courier New"/>
          </a:endParaRPr>
        </a:p>
      </xdr:txBody>
    </xdr:sp>
    <xdr:clientData/>
  </xdr:twoCellAnchor>
  <xdr:twoCellAnchor>
    <xdr:from>
      <xdr:col>0</xdr:col>
      <xdr:colOff>0</xdr:colOff>
      <xdr:row>100</xdr:row>
      <xdr:rowOff>0</xdr:rowOff>
    </xdr:from>
    <xdr:to>
      <xdr:col>10</xdr:col>
      <xdr:colOff>381000</xdr:colOff>
      <xdr:row>129</xdr:row>
      <xdr:rowOff>19050</xdr:rowOff>
    </xdr:to>
    <xdr:graphicFrame macro="">
      <xdr:nvGraphicFramePr>
        <xdr:cNvPr id="5362855" name="Chart 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20.xml><?xml version="1.0" encoding="utf-8"?>
<xdr:wsDr xmlns:xdr="http://schemas.openxmlformats.org/drawingml/2006/spreadsheetDrawing" xmlns:a="http://schemas.openxmlformats.org/drawingml/2006/main">
  <xdr:twoCellAnchor>
    <xdr:from>
      <xdr:col>0</xdr:col>
      <xdr:colOff>409575</xdr:colOff>
      <xdr:row>1</xdr:row>
      <xdr:rowOff>114299</xdr:rowOff>
    </xdr:from>
    <xdr:to>
      <xdr:col>21</xdr:col>
      <xdr:colOff>104775</xdr:colOff>
      <xdr:row>34</xdr:row>
      <xdr:rowOff>28575</xdr:rowOff>
    </xdr:to>
    <xdr:sp macro="" textlink="">
      <xdr:nvSpPr>
        <xdr:cNvPr id="2" name="TextBox 1"/>
        <xdr:cNvSpPr txBox="1"/>
      </xdr:nvSpPr>
      <xdr:spPr>
        <a:xfrm>
          <a:off x="409575" y="276224"/>
          <a:ext cx="12496800" cy="52578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In the previous worksheet, "regression fits, linearity" we looked at some of the ways in which  the linear assumptions of regression</a:t>
          </a:r>
          <a:r>
            <a:rPr lang="en-US" sz="1100" baseline="0"/>
            <a:t> can, under some circumstances, lead us to fit the data less well. Regressions fit a model, with parameters (coefficients) and unless the model parameters fit the data for all data subsets really well, the parameterization could mislead us. And there is a second issue with parametric models: If you are comparing a big group to a small group, let's say non-veterans to Vietnam veterans, then the non-veterans (because of their much larger sample size) completely dominate the parameters. You can add all sorts of interaction terms for your minority group, and you can make your model less parametric by treating variables as categorical rather than as continuous, but if you do a lot of that, your regression gets messy and difficult to interpret. And if we are comparing  the incomes of people  who are age 25-64, as we do in Homework 3, it is important to note  that 80% of Vietnam Veterans in the March, 2000 CPS were between age 46 and 59 (see below). So a lot of people in the control group are very different in age from anyone in the treatment group (the Vietnam veterans). There is a school of thought that argues that we should be comparing the treatment group (in this case Vietnam veterans) only to others in the non-treatment group  that are most similar to people in the treatment group, along the relevant dimensions (age, gender, education, etc). In homework 1 we tried an ad-hoc way of comparing veterans to non-veterans most similar to them (by age and gender). Propensity Score Matching (PSM) is a fast developing set of tools for comparing the treatment group to others most similar to them. </a:t>
          </a:r>
        </a:p>
        <a:p>
          <a:endParaRPr lang="en-US" sz="1100" baseline="0"/>
        </a:p>
        <a:p>
          <a:r>
            <a:rPr lang="en-US" sz="1100" baseline="0"/>
            <a:t>A bit of terminology: ATT stands for Average Treatment effect for the Treated. ATE stands for Average Treate Effect. In theory ATE is the more general treatment effect that we want to measure, but ATT=ATE only when we can be sure that the effect of the treatment (in this case serving in Vietnam) would be the same for the treated (Vietnam veterans) as for similarly situated others who did not serve in Vietnam. ATT=ATE when subjects are randomized into treatment, but that was certainly not the case for service during the Vietnam war (people with more access to education and more clout or access to doctors who would write them excuses) got out of serving in the war. So there was selection into service based on variables we don't have access to in our CPS data. It is very difficult in observational studies to get leverage over ATE. For an extended discussion of this, see </a:t>
          </a:r>
          <a:r>
            <a:rPr lang="en-US" sz="1100" smtClean="0">
              <a:solidFill>
                <a:schemeClr val="dk1"/>
              </a:solidFill>
              <a:latin typeface="+mn-lt"/>
              <a:ea typeface="+mn-ea"/>
              <a:cs typeface="+mn-cs"/>
            </a:rPr>
            <a:t>Morgan, Stephen L., and Christopher Winship. 2015. </a:t>
          </a:r>
          <a:r>
            <a:rPr lang="en-US" sz="1100" i="1" smtClean="0">
              <a:solidFill>
                <a:schemeClr val="dk1"/>
              </a:solidFill>
              <a:latin typeface="+mn-lt"/>
              <a:ea typeface="+mn-ea"/>
              <a:cs typeface="+mn-cs"/>
            </a:rPr>
            <a:t>Counterfactuals and Causal Inference: Methods and Principles for Social Research</a:t>
          </a:r>
          <a:r>
            <a:rPr lang="en-US" sz="1100" i="0" smtClean="0">
              <a:solidFill>
                <a:schemeClr val="dk1"/>
              </a:solidFill>
              <a:latin typeface="+mn-lt"/>
              <a:ea typeface="+mn-ea"/>
              <a:cs typeface="+mn-cs"/>
            </a:rPr>
            <a:t>. Cambridge, UK: Cambridge University Press.</a:t>
          </a:r>
          <a:endParaRPr lang="en-US" sz="1100" baseline="0"/>
        </a:p>
        <a:p>
          <a:endParaRPr lang="en-US" sz="1100" baseline="0"/>
        </a:p>
        <a:p>
          <a:r>
            <a:rPr lang="en-US" sz="1100" baseline="0"/>
            <a:t>For a quick overview of one-to-one matching, see  Treiman, p. 392-393. For a more in-depth view of the extensive practical options for PSM, see </a:t>
          </a:r>
          <a:r>
            <a:rPr lang="en-US" sz="1100" smtClean="0">
              <a:solidFill>
                <a:schemeClr val="dk1"/>
              </a:solidFill>
              <a:latin typeface="+mn-lt"/>
              <a:ea typeface="+mn-ea"/>
              <a:cs typeface="+mn-cs"/>
            </a:rPr>
            <a:t>Caliendo, Marco, and Sabine Kopeinig. 2008. "Some Practical Guidance for the Implementation of Propensity Score Matching." </a:t>
          </a:r>
          <a:r>
            <a:rPr lang="en-US" sz="1100" i="1" smtClean="0">
              <a:solidFill>
                <a:schemeClr val="dk1"/>
              </a:solidFill>
              <a:latin typeface="+mn-lt"/>
              <a:ea typeface="+mn-ea"/>
              <a:cs typeface="+mn-cs"/>
            </a:rPr>
            <a:t>Journal of Economic Surveys</a:t>
          </a:r>
          <a:r>
            <a:rPr lang="en-US" sz="1100" i="0" smtClean="0">
              <a:solidFill>
                <a:schemeClr val="dk1"/>
              </a:solidFill>
              <a:latin typeface="+mn-lt"/>
              <a:ea typeface="+mn-ea"/>
              <a:cs typeface="+mn-cs"/>
            </a:rPr>
            <a:t> 22 (1):31-72.</a:t>
          </a:r>
          <a:endParaRPr lang="en-US" sz="1100" baseline="0"/>
        </a:p>
        <a:p>
          <a:endParaRPr lang="en-US" sz="1100" baseline="0"/>
        </a:p>
        <a:p>
          <a:r>
            <a:rPr lang="en-US" sz="1100"/>
            <a:t> </a:t>
          </a:r>
          <a:r>
            <a:rPr lang="en-US" sz="800">
              <a:latin typeface="Courier New" panose="02070309020205020404" pitchFamily="49" charset="0"/>
              <a:cs typeface="Courier New" panose="02070309020205020404" pitchFamily="49" charset="0"/>
            </a:rPr>
            <a:t>summarize age if vietnam_vet==1, detail</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Age</a:t>
          </a:r>
        </a:p>
        <a:p>
          <a:r>
            <a:rPr lang="en-US" sz="800">
              <a:latin typeface="Courier New" panose="02070309020205020404" pitchFamily="49" charset="0"/>
              <a:cs typeface="Courier New" panose="02070309020205020404" pitchFamily="49" charset="0"/>
            </a:rPr>
            <a:t>-------------------------------------------------------------</a:t>
          </a:r>
        </a:p>
        <a:p>
          <a:pPr>
            <a:lnSpc>
              <a:spcPts val="800"/>
            </a:lnSpc>
          </a:pPr>
          <a:r>
            <a:rPr lang="en-US" sz="800">
              <a:latin typeface="Courier New" panose="02070309020205020404" pitchFamily="49" charset="0"/>
              <a:cs typeface="Courier New" panose="02070309020205020404" pitchFamily="49" charset="0"/>
            </a:rPr>
            <a:t>      Percentiles      Smallest</a:t>
          </a:r>
        </a:p>
        <a:p>
          <a:r>
            <a:rPr lang="en-US" sz="800">
              <a:latin typeface="Courier New" panose="02070309020205020404" pitchFamily="49" charset="0"/>
              <a:cs typeface="Courier New" panose="02070309020205020404" pitchFamily="49" charset="0"/>
            </a:rPr>
            <a:t> 1%           42             41</a:t>
          </a:r>
        </a:p>
        <a:p>
          <a:pPr>
            <a:lnSpc>
              <a:spcPts val="800"/>
            </a:lnSpc>
          </a:pPr>
          <a:r>
            <a:rPr lang="en-US" sz="800">
              <a:latin typeface="Courier New" panose="02070309020205020404" pitchFamily="49" charset="0"/>
              <a:cs typeface="Courier New" panose="02070309020205020404" pitchFamily="49" charset="0"/>
            </a:rPr>
            <a:t> 5%           44             41</a:t>
          </a:r>
        </a:p>
        <a:p>
          <a:r>
            <a:rPr lang="en-US" sz="800">
              <a:latin typeface="Courier New" panose="02070309020205020404" pitchFamily="49" charset="0"/>
              <a:cs typeface="Courier New" panose="02070309020205020404" pitchFamily="49" charset="0"/>
            </a:rPr>
            <a:t>10%           46             41       Obs                3683</a:t>
          </a:r>
        </a:p>
        <a:p>
          <a:pPr>
            <a:lnSpc>
              <a:spcPts val="800"/>
            </a:lnSpc>
          </a:pPr>
          <a:r>
            <a:rPr lang="en-US" sz="800">
              <a:latin typeface="Courier New" panose="02070309020205020404" pitchFamily="49" charset="0"/>
              <a:cs typeface="Courier New" panose="02070309020205020404" pitchFamily="49" charset="0"/>
            </a:rPr>
            <a:t>25%           49             41       Sum of Wgt.        3683</a:t>
          </a:r>
        </a:p>
        <a:p>
          <a:endParaRPr lang="en-US" sz="800">
            <a:latin typeface="Courier New" panose="02070309020205020404" pitchFamily="49" charset="0"/>
            <a:cs typeface="Courier New" panose="02070309020205020404" pitchFamily="49" charset="0"/>
          </a:endParaRPr>
        </a:p>
        <a:p>
          <a:pPr>
            <a:lnSpc>
              <a:spcPts val="800"/>
            </a:lnSpc>
          </a:pPr>
          <a:r>
            <a:rPr lang="en-US" sz="800">
              <a:latin typeface="Courier New" panose="02070309020205020404" pitchFamily="49" charset="0"/>
              <a:cs typeface="Courier New" panose="02070309020205020404" pitchFamily="49" charset="0"/>
            </a:rPr>
            <a:t>50%           52                      Mean           52.60195</a:t>
          </a:r>
        </a:p>
        <a:p>
          <a:r>
            <a:rPr lang="en-US" sz="800">
              <a:latin typeface="Courier New" panose="02070309020205020404" pitchFamily="49" charset="0"/>
              <a:cs typeface="Courier New" panose="02070309020205020404" pitchFamily="49" charset="0"/>
            </a:rPr>
            <a:t>                        Largest       Std. Dev.      5.231222</a:t>
          </a:r>
        </a:p>
        <a:p>
          <a:pPr>
            <a:lnSpc>
              <a:spcPts val="800"/>
            </a:lnSpc>
          </a:pPr>
          <a:r>
            <a:rPr lang="en-US" sz="800">
              <a:latin typeface="Courier New" panose="02070309020205020404" pitchFamily="49" charset="0"/>
              <a:cs typeface="Courier New" panose="02070309020205020404" pitchFamily="49" charset="0"/>
            </a:rPr>
            <a:t>75%           55             78</a:t>
          </a:r>
        </a:p>
        <a:p>
          <a:r>
            <a:rPr lang="en-US" sz="800">
              <a:latin typeface="Courier New" panose="02070309020205020404" pitchFamily="49" charset="0"/>
              <a:cs typeface="Courier New" panose="02070309020205020404" pitchFamily="49" charset="0"/>
            </a:rPr>
            <a:t>90%           59             78       Variance       27.36569</a:t>
          </a:r>
        </a:p>
        <a:p>
          <a:pPr>
            <a:lnSpc>
              <a:spcPts val="800"/>
            </a:lnSpc>
          </a:pPr>
          <a:r>
            <a:rPr lang="en-US" sz="800">
              <a:latin typeface="Courier New" panose="02070309020205020404" pitchFamily="49" charset="0"/>
              <a:cs typeface="Courier New" panose="02070309020205020404" pitchFamily="49" charset="0"/>
            </a:rPr>
            <a:t>95%           62             78       Skewness       .7161352</a:t>
          </a:r>
        </a:p>
        <a:p>
          <a:r>
            <a:rPr lang="en-US" sz="800">
              <a:latin typeface="Courier New" panose="02070309020205020404" pitchFamily="49" charset="0"/>
              <a:cs typeface="Courier New" panose="02070309020205020404" pitchFamily="49" charset="0"/>
            </a:rPr>
            <a:t>99%           69             78       Kurtosis       4.643924</a:t>
          </a:r>
        </a:p>
        <a:p>
          <a:pPr>
            <a:lnSpc>
              <a:spcPts val="1200"/>
            </a:lnSpc>
          </a:pPr>
          <a:endParaRPr lang="en-US" sz="1100"/>
        </a:p>
        <a:p>
          <a:pPr>
            <a:lnSpc>
              <a:spcPts val="1200"/>
            </a:lnSpc>
          </a:pPr>
          <a:endParaRPr lang="en-US" sz="1100"/>
        </a:p>
      </xdr:txBody>
    </xdr:sp>
    <xdr:clientData/>
  </xdr:twoCellAnchor>
  <xdr:oneCellAnchor>
    <xdr:from>
      <xdr:col>1</xdr:col>
      <xdr:colOff>142875</xdr:colOff>
      <xdr:row>35</xdr:row>
      <xdr:rowOff>19050</xdr:rowOff>
    </xdr:from>
    <xdr:ext cx="5676900" cy="9154814"/>
    <xdr:sp macro="" textlink="">
      <xdr:nvSpPr>
        <xdr:cNvPr id="3" name="TextBox 2"/>
        <xdr:cNvSpPr txBox="1"/>
      </xdr:nvSpPr>
      <xdr:spPr>
        <a:xfrm>
          <a:off x="752475" y="5686425"/>
          <a:ext cx="5676900" cy="915481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lang="en-US" sz="800">
              <a:latin typeface="Courier New" panose="02070309020205020404" pitchFamily="49" charset="0"/>
              <a:cs typeface="Courier New" panose="02070309020205020404" pitchFamily="49" charset="0"/>
            </a:rPr>
            <a:t>*</a:t>
          </a:r>
          <a:r>
            <a:rPr lang="en-US" sz="800" baseline="0">
              <a:latin typeface="Courier New" panose="02070309020205020404" pitchFamily="49" charset="0"/>
              <a:cs typeface="Courier New" panose="02070309020205020404" pitchFamily="49" charset="0"/>
            </a:rPr>
            <a:t> Let's remind ourselves what the regressions look like. Unlike HW3, here I am doing the regressions without weights, because the propensity score matches are usually done without weights as well:</a:t>
          </a:r>
        </a:p>
        <a:p>
          <a:endParaRPr lang="en-US" sz="800" baseline="0">
            <a:latin typeface="Courier New" panose="02070309020205020404" pitchFamily="49" charset="0"/>
            <a:cs typeface="Courier New" panose="02070309020205020404" pitchFamily="49" charset="0"/>
          </a:endParaRPr>
        </a:p>
        <a:p>
          <a:r>
            <a:rPr lang="en-US" sz="800" baseline="0">
              <a:latin typeface="Courier New" panose="02070309020205020404" pitchFamily="49" charset="0"/>
              <a:cs typeface="Courier New" panose="02070309020205020404" pitchFamily="49" charset="0"/>
            </a:rPr>
            <a:t>First, controling for age and gender with no age filter:</a:t>
          </a:r>
          <a:endParaRPr lang="en-US" sz="800">
            <a:latin typeface="Courier New" panose="02070309020205020404" pitchFamily="49" charset="0"/>
            <a:cs typeface="Courier New" panose="02070309020205020404" pitchFamily="49" charset="0"/>
          </a:endParaRPr>
        </a:p>
        <a:p>
          <a:endParaRPr lang="en-US" sz="800">
            <a:latin typeface="Courier New" panose="02070309020205020404" pitchFamily="49" charset="0"/>
            <a:cs typeface="Courier New" panose="02070309020205020404" pitchFamily="49" charset="0"/>
          </a:endParaRP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regress incwage vietnam_vet age age_sq female</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Source |       SS       df       MS              Number of obs =  103226</a:t>
          </a:r>
        </a:p>
        <a:p>
          <a:r>
            <a:rPr lang="en-US" sz="800">
              <a:latin typeface="Courier New" panose="02070309020205020404" pitchFamily="49" charset="0"/>
              <a:cs typeface="Courier New" panose="02070309020205020404" pitchFamily="49" charset="0"/>
            </a:rPr>
            <a:t>-------------+------------------------------           F(  4,103221) = 5170.38</a:t>
          </a:r>
        </a:p>
        <a:p>
          <a:r>
            <a:rPr lang="en-US" sz="800">
              <a:latin typeface="Courier New" panose="02070309020205020404" pitchFamily="49" charset="0"/>
              <a:cs typeface="Courier New" panose="02070309020205020404" pitchFamily="49" charset="0"/>
            </a:rPr>
            <a:t>       Model |  1.4334e+13     4  3.5836e+12           Prob &gt; F      =  0.0000</a:t>
          </a:r>
        </a:p>
        <a:p>
          <a:r>
            <a:rPr lang="en-US" sz="800">
              <a:latin typeface="Courier New" panose="02070309020205020404" pitchFamily="49" charset="0"/>
              <a:cs typeface="Courier New" panose="02070309020205020404" pitchFamily="49" charset="0"/>
            </a:rPr>
            <a:t>    Residual |  7.1543e+13103221   693101557           R-squared     =  0.1669</a:t>
          </a:r>
        </a:p>
        <a:p>
          <a:r>
            <a:rPr lang="en-US" sz="800">
              <a:latin typeface="Courier New" panose="02070309020205020404" pitchFamily="49" charset="0"/>
              <a:cs typeface="Courier New" panose="02070309020205020404" pitchFamily="49" charset="0"/>
            </a:rPr>
            <a:t>-------------+------------------------------           Adj R-squared =  0.1669</a:t>
          </a:r>
        </a:p>
        <a:p>
          <a:r>
            <a:rPr lang="en-US" sz="800">
              <a:latin typeface="Courier New" panose="02070309020205020404" pitchFamily="49" charset="0"/>
              <a:cs typeface="Courier New" panose="02070309020205020404" pitchFamily="49" charset="0"/>
            </a:rPr>
            <a:t>       Total |  8.5877e+13103225   831940347           Root MSE      =   26327</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a:t>
          </a:r>
        </a:p>
        <a:p>
          <a:r>
            <a:rPr lang="en-US" sz="800">
              <a:latin typeface="Courier New" panose="02070309020205020404" pitchFamily="49" charset="0"/>
              <a:cs typeface="Courier New" panose="02070309020205020404" pitchFamily="49" charset="0"/>
            </a:rPr>
            <a:t>     incwage |      Coef.   Std. Err.      t    P&gt;|t|     [95% Conf. Interval]</a:t>
          </a:r>
        </a:p>
        <a:p>
          <a:r>
            <a:rPr lang="en-US" sz="800">
              <a:latin typeface="Courier New" panose="02070309020205020404" pitchFamily="49" charset="0"/>
              <a:cs typeface="Courier New" panose="02070309020205020404" pitchFamily="49" charset="0"/>
            </a:rPr>
            <a:t>-------------+----------------------------------------------------------------</a:t>
          </a:r>
        </a:p>
        <a:p>
          <a:r>
            <a:rPr lang="en-US" sz="800">
              <a:latin typeface="Courier New" panose="02070309020205020404" pitchFamily="49" charset="0"/>
              <a:cs typeface="Courier New" panose="02070309020205020404" pitchFamily="49" charset="0"/>
            </a:rPr>
            <a:t> vietnam_vet |   5173.885     458.03    11.30   0.000     4276.152    6071.617</a:t>
          </a:r>
        </a:p>
        <a:p>
          <a:r>
            <a:rPr lang="en-US" sz="800">
              <a:latin typeface="Courier New" panose="02070309020205020404" pitchFamily="49" charset="0"/>
              <a:cs typeface="Courier New" panose="02070309020205020404" pitchFamily="49" charset="0"/>
            </a:rPr>
            <a:t>         age |   2455.259    21.9755   111.73   0.000     2412.187    2498.331</a:t>
          </a:r>
        </a:p>
        <a:p>
          <a:r>
            <a:rPr lang="en-US" sz="800">
              <a:latin typeface="Courier New" panose="02070309020205020404" pitchFamily="49" charset="0"/>
              <a:cs typeface="Courier New" panose="02070309020205020404" pitchFamily="49" charset="0"/>
            </a:rPr>
            <a:t>      age_sq |  -26.64187   .2262112  -117.77   0.000    -27.08524    -26.1985</a:t>
          </a:r>
        </a:p>
        <a:p>
          <a:r>
            <a:rPr lang="en-US" sz="800">
              <a:latin typeface="Courier New" panose="02070309020205020404" pitchFamily="49" charset="0"/>
              <a:cs typeface="Courier New" panose="02070309020205020404" pitchFamily="49" charset="0"/>
            </a:rPr>
            <a:t>      female |  -11423.35   167.4798   -68.21   0.000     -11751.6   -11095.09</a:t>
          </a:r>
        </a:p>
        <a:p>
          <a:r>
            <a:rPr lang="en-US" sz="800">
              <a:latin typeface="Courier New" panose="02070309020205020404" pitchFamily="49" charset="0"/>
              <a:cs typeface="Courier New" panose="02070309020205020404" pitchFamily="49" charset="0"/>
            </a:rPr>
            <a:t>       _cons |  -22252.98   484.5175   -45.93   0.000    -23202.63   -21303.34</a:t>
          </a:r>
        </a:p>
        <a:p>
          <a:r>
            <a:rPr lang="en-US" sz="800">
              <a:latin typeface="Courier New" panose="02070309020205020404" pitchFamily="49" charset="0"/>
              <a:cs typeface="Courier New" panose="02070309020205020404" pitchFamily="49" charset="0"/>
            </a:rPr>
            <a:t>------------------------------------------------------------------------------</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*Then below with the age filter of 25-64,</a:t>
          </a:r>
          <a:r>
            <a:rPr lang="en-US" sz="800" baseline="0">
              <a:latin typeface="Courier New" panose="02070309020205020404" pitchFamily="49" charset="0"/>
              <a:cs typeface="Courier New" panose="02070309020205020404" pitchFamily="49" charset="0"/>
            </a:rPr>
            <a:t> the working age respondents. You can see that the age filter makes a big difference to the Vietnam veteran coefficient, though in both cases here Vietnam veterans appear to make significantly more income than others of similar age and gender. One lesson is that information from non-Vietnam veterans who are very different in age from the Vietnam veterans appear to be driving the results for the Vietnam veteran coeffient to a substantial extent, which (depnding on your point of view) might be problematic. One perspective, that prefers regression to PSM, is that we want to know everything we can about age, gender and income, and the regression approach takes ALL the data into consideration. The PSM approach throws away a lot of data that PSM sees as less relevant.</a:t>
          </a:r>
          <a:endParaRPr lang="en-US" sz="800">
            <a:latin typeface="Courier New" panose="02070309020205020404" pitchFamily="49" charset="0"/>
            <a:cs typeface="Courier New" panose="02070309020205020404" pitchFamily="49" charset="0"/>
          </a:endParaRP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regress incwage vietnam_vet age age_sq female if age&gt;=25 &amp; age&lt;=64</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Source |       SS       df       MS              Number of obs =   69305</a:t>
          </a:r>
        </a:p>
        <a:p>
          <a:r>
            <a:rPr lang="en-US" sz="800">
              <a:latin typeface="Courier New" panose="02070309020205020404" pitchFamily="49" charset="0"/>
              <a:cs typeface="Courier New" panose="02070309020205020404" pitchFamily="49" charset="0"/>
            </a:rPr>
            <a:t>-------------+------------------------------           F(  4, 69300) = 1603.09</a:t>
          </a:r>
        </a:p>
        <a:p>
          <a:r>
            <a:rPr lang="en-US" sz="800">
              <a:latin typeface="Courier New" panose="02070309020205020404" pitchFamily="49" charset="0"/>
              <a:cs typeface="Courier New" panose="02070309020205020404" pitchFamily="49" charset="0"/>
            </a:rPr>
            <a:t>       Model |  5.9151e+12     4  1.4788e+12           Prob &gt; F      =  0.0000</a:t>
          </a:r>
        </a:p>
        <a:p>
          <a:r>
            <a:rPr lang="en-US" sz="800">
              <a:latin typeface="Courier New" panose="02070309020205020404" pitchFamily="49" charset="0"/>
              <a:cs typeface="Courier New" panose="02070309020205020404" pitchFamily="49" charset="0"/>
            </a:rPr>
            <a:t>    Residual |  6.3926e+13 69300   922450357           R-squared     =  0.0847</a:t>
          </a:r>
        </a:p>
        <a:p>
          <a:r>
            <a:rPr lang="en-US" sz="800">
              <a:latin typeface="Courier New" panose="02070309020205020404" pitchFamily="49" charset="0"/>
              <a:cs typeface="Courier New" panose="02070309020205020404" pitchFamily="49" charset="0"/>
            </a:rPr>
            <a:t>-------------+------------------------------           Adj R-squared =  0.0846</a:t>
          </a:r>
        </a:p>
        <a:p>
          <a:r>
            <a:rPr lang="en-US" sz="800">
              <a:latin typeface="Courier New" panose="02070309020205020404" pitchFamily="49" charset="0"/>
              <a:cs typeface="Courier New" panose="02070309020205020404" pitchFamily="49" charset="0"/>
            </a:rPr>
            <a:t>       Total |  6.9841e+13 69304  1.0077e+09           Root MSE      =   30372</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a:t>
          </a:r>
        </a:p>
        <a:p>
          <a:r>
            <a:rPr lang="en-US" sz="800">
              <a:latin typeface="Courier New" panose="02070309020205020404" pitchFamily="49" charset="0"/>
              <a:cs typeface="Courier New" panose="02070309020205020404" pitchFamily="49" charset="0"/>
            </a:rPr>
            <a:t>     incwage |      Coef.   Std. Err.      t    P&gt;|t|     [95% Conf. Interval]</a:t>
          </a:r>
        </a:p>
        <a:p>
          <a:r>
            <a:rPr lang="en-US" sz="800">
              <a:latin typeface="Courier New" panose="02070309020205020404" pitchFamily="49" charset="0"/>
              <a:cs typeface="Courier New" panose="02070309020205020404" pitchFamily="49" charset="0"/>
            </a:rPr>
            <a:t>-------------+----------------------------------------------------------------</a:t>
          </a:r>
        </a:p>
        <a:p>
          <a:r>
            <a:rPr lang="en-US" sz="800">
              <a:latin typeface="Courier New" panose="02070309020205020404" pitchFamily="49" charset="0"/>
              <a:cs typeface="Courier New" panose="02070309020205020404" pitchFamily="49" charset="0"/>
            </a:rPr>
            <a:t> vietnam_vet |     2987.9   548.3033     5.45   0.000     1913.227    4062.574</a:t>
          </a:r>
        </a:p>
        <a:p>
          <a:r>
            <a:rPr lang="en-US" sz="800">
              <a:latin typeface="Courier New" panose="02070309020205020404" pitchFamily="49" charset="0"/>
              <a:cs typeface="Courier New" panose="02070309020205020404" pitchFamily="49" charset="0"/>
            </a:rPr>
            <a:t>         age |   3201.387   90.76103    35.27   0.000     3023.496    3379.279</a:t>
          </a:r>
        </a:p>
        <a:p>
          <a:r>
            <a:rPr lang="en-US" sz="800">
              <a:latin typeface="Courier New" panose="02070309020205020404" pitchFamily="49" charset="0"/>
              <a:cs typeface="Courier New" panose="02070309020205020404" pitchFamily="49" charset="0"/>
            </a:rPr>
            <a:t>      age_sq |  -36.67773   1.030872   -35.58   0.000    -38.69824   -34.65722</a:t>
          </a:r>
        </a:p>
        <a:p>
          <a:r>
            <a:rPr lang="en-US" sz="800">
              <a:latin typeface="Courier New" panose="02070309020205020404" pitchFamily="49" charset="0"/>
              <a:cs typeface="Courier New" panose="02070309020205020404" pitchFamily="49" charset="0"/>
            </a:rPr>
            <a:t>      female |  -16152.12   237.4718   -68.02   0.000    -16617.56   -15686.67</a:t>
          </a:r>
        </a:p>
        <a:p>
          <a:r>
            <a:rPr lang="en-US" sz="800">
              <a:latin typeface="Courier New" panose="02070309020205020404" pitchFamily="49" charset="0"/>
              <a:cs typeface="Courier New" panose="02070309020205020404" pitchFamily="49" charset="0"/>
            </a:rPr>
            <a:t>       _cons |  -30931.42   1913.517   -16.16   0.000    -34681.91   -27180.93</a:t>
          </a:r>
        </a:p>
        <a:p>
          <a:r>
            <a:rPr lang="en-US" sz="800">
              <a:latin typeface="Courier New" panose="02070309020205020404" pitchFamily="49" charset="0"/>
              <a:cs typeface="Courier New" panose="02070309020205020404" pitchFamily="49" charset="0"/>
            </a:rPr>
            <a:t>------------------------------------------------------------------------------</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*And</a:t>
          </a:r>
          <a:r>
            <a:rPr lang="en-US" sz="800" baseline="0">
              <a:latin typeface="Courier New" panose="02070309020205020404" pitchFamily="49" charset="0"/>
              <a:cs typeface="Courier New" panose="02070309020205020404" pitchFamily="49" charset="0"/>
            </a:rPr>
            <a:t> what if we got rid of age-squared as a predictor in the regression? The model would fit less well, and the Vietnam veteran coefficient would change appreciably:</a:t>
          </a:r>
          <a:endParaRPr lang="en-US" sz="800">
            <a:latin typeface="Courier New" panose="02070309020205020404" pitchFamily="49" charset="0"/>
            <a:cs typeface="Courier New" panose="02070309020205020404" pitchFamily="49" charset="0"/>
          </a:endParaRP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regress incwage vietnam_vet age female if age&gt;=25 &amp; age&lt;=64</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Source |       SS       df       MS              Number of obs =   69305</a:t>
          </a:r>
        </a:p>
        <a:p>
          <a:r>
            <a:rPr lang="en-US" sz="800">
              <a:latin typeface="Courier New" panose="02070309020205020404" pitchFamily="49" charset="0"/>
              <a:cs typeface="Courier New" panose="02070309020205020404" pitchFamily="49" charset="0"/>
            </a:rPr>
            <a:t>-------------+------------------------------           F(  3, 69301) = 1684.74</a:t>
          </a:r>
        </a:p>
        <a:p>
          <a:r>
            <a:rPr lang="en-US" sz="800">
              <a:latin typeface="Courier New" panose="02070309020205020404" pitchFamily="49" charset="0"/>
              <a:cs typeface="Courier New" panose="02070309020205020404" pitchFamily="49" charset="0"/>
            </a:rPr>
            <a:t>       Model |  4.7474e+12     3  1.5825e+12           Prob &gt; F      =  0.0000</a:t>
          </a:r>
        </a:p>
        <a:p>
          <a:r>
            <a:rPr lang="en-US" sz="800">
              <a:latin typeface="Courier New" panose="02070309020205020404" pitchFamily="49" charset="0"/>
              <a:cs typeface="Courier New" panose="02070309020205020404" pitchFamily="49" charset="0"/>
            </a:rPr>
            <a:t>    Residual |  6.5094e+13 69301   939286999           R-squared     =  0.0680</a:t>
          </a:r>
        </a:p>
        <a:p>
          <a:r>
            <a:rPr lang="en-US" sz="800">
              <a:latin typeface="Courier New" panose="02070309020205020404" pitchFamily="49" charset="0"/>
              <a:cs typeface="Courier New" panose="02070309020205020404" pitchFamily="49" charset="0"/>
            </a:rPr>
            <a:t>-------------+------------------------------           Adj R-squared =  0.0679</a:t>
          </a:r>
        </a:p>
        <a:p>
          <a:r>
            <a:rPr lang="en-US" sz="800">
              <a:latin typeface="Courier New" panose="02070309020205020404" pitchFamily="49" charset="0"/>
              <a:cs typeface="Courier New" panose="02070309020205020404" pitchFamily="49" charset="0"/>
            </a:rPr>
            <a:t>       Total |  6.9841e+13 69304  1.0077e+09           Root MSE      =   30648</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a:t>
          </a:r>
        </a:p>
        <a:p>
          <a:r>
            <a:rPr lang="en-US" sz="800">
              <a:latin typeface="Courier New" panose="02070309020205020404" pitchFamily="49" charset="0"/>
              <a:cs typeface="Courier New" panose="02070309020205020404" pitchFamily="49" charset="0"/>
            </a:rPr>
            <a:t>     incwage |      Coef.   Std. Err.      t    P&gt;|t|     [95% Conf. Interval]</a:t>
          </a:r>
        </a:p>
        <a:p>
          <a:r>
            <a:rPr lang="en-US" sz="800">
              <a:latin typeface="Courier New" panose="02070309020205020404" pitchFamily="49" charset="0"/>
              <a:cs typeface="Courier New" panose="02070309020205020404" pitchFamily="49" charset="0"/>
            </a:rPr>
            <a:t>-------------+----------------------------------------------------------------</a:t>
          </a:r>
        </a:p>
        <a:p>
          <a:r>
            <a:rPr lang="en-US" sz="800">
              <a:latin typeface="Courier New" panose="02070309020205020404" pitchFamily="49" charset="0"/>
              <a:cs typeface="Courier New" panose="02070309020205020404" pitchFamily="49" charset="0"/>
            </a:rPr>
            <a:t> vietnam_vet |   3811.077   552.7917     6.89   0.000     2727.606    4894.547</a:t>
          </a:r>
        </a:p>
        <a:p>
          <a:r>
            <a:rPr lang="en-US" sz="800">
              <a:latin typeface="Courier New" panose="02070309020205020404" pitchFamily="49" charset="0"/>
              <a:cs typeface="Courier New" panose="02070309020205020404" pitchFamily="49" charset="0"/>
            </a:rPr>
            <a:t>         age |  -3.365006   11.25192    -0.30   0.765    -25.41875    18.68874</a:t>
          </a:r>
        </a:p>
        <a:p>
          <a:r>
            <a:rPr lang="en-US" sz="800">
              <a:latin typeface="Courier New" panose="02070309020205020404" pitchFamily="49" charset="0"/>
              <a:cs typeface="Courier New" panose="02070309020205020404" pitchFamily="49" charset="0"/>
            </a:rPr>
            <a:t>      female |  -16094.27   239.6235   -67.16   0.000    -16563.93   -15624.61</a:t>
          </a:r>
        </a:p>
        <a:p>
          <a:r>
            <a:rPr lang="en-US" sz="800">
              <a:latin typeface="Courier New" panose="02070309020205020404" pitchFamily="49" charset="0"/>
              <a:cs typeface="Courier New" panose="02070309020205020404" pitchFamily="49" charset="0"/>
            </a:rPr>
            <a:t>       _cons |   34839.33   498.8076    69.85   0.000     33861.67    35816.99</a:t>
          </a:r>
        </a:p>
        <a:p>
          <a:r>
            <a:rPr lang="en-US" sz="800">
              <a:latin typeface="Courier New" panose="02070309020205020404" pitchFamily="49" charset="0"/>
              <a:cs typeface="Courier New" panose="02070309020205020404" pitchFamily="49" charset="0"/>
            </a:rPr>
            <a:t>------------------------------------------------------------------------------</a:t>
          </a:r>
        </a:p>
        <a:p>
          <a:endParaRPr lang="en-US" sz="800">
            <a:latin typeface="Courier New" panose="02070309020205020404" pitchFamily="49" charset="0"/>
            <a:cs typeface="Courier New" panose="02070309020205020404" pitchFamily="49" charset="0"/>
          </a:endParaRPr>
        </a:p>
        <a:p>
          <a:endParaRPr lang="en-US" sz="800">
            <a:latin typeface="Courier New" panose="02070309020205020404" pitchFamily="49" charset="0"/>
            <a:cs typeface="Courier New" panose="02070309020205020404" pitchFamily="49" charset="0"/>
          </a:endParaRPr>
        </a:p>
      </xdr:txBody>
    </xdr:sp>
    <xdr:clientData/>
  </xdr:oneCellAnchor>
  <xdr:oneCellAnchor>
    <xdr:from>
      <xdr:col>11</xdr:col>
      <xdr:colOff>76200</xdr:colOff>
      <xdr:row>35</xdr:row>
      <xdr:rowOff>19049</xdr:rowOff>
    </xdr:from>
    <xdr:ext cx="6343650" cy="34499188"/>
    <xdr:sp macro="" textlink="">
      <xdr:nvSpPr>
        <xdr:cNvPr id="4" name="TextBox 3"/>
        <xdr:cNvSpPr txBox="1"/>
      </xdr:nvSpPr>
      <xdr:spPr>
        <a:xfrm>
          <a:off x="6781800" y="5686424"/>
          <a:ext cx="6343650" cy="3449918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a:lnSpc>
              <a:spcPts val="700"/>
            </a:lnSpc>
          </a:pPr>
          <a:r>
            <a:rPr lang="en-US" sz="800">
              <a:latin typeface="Courier New" panose="02070309020205020404" pitchFamily="49" charset="0"/>
              <a:cs typeface="Courier New" panose="02070309020205020404" pitchFamily="49" charset="0"/>
            </a:rPr>
            <a:t>The PSM approach:</a:t>
          </a:r>
        </a:p>
        <a:p>
          <a:pPr>
            <a:lnSpc>
              <a:spcPts val="700"/>
            </a:lnSpc>
          </a:pPr>
          <a:endParaRPr lang="en-US" sz="800">
            <a:latin typeface="Courier New" panose="02070309020205020404" pitchFamily="49" charset="0"/>
            <a:cs typeface="Courier New" panose="02070309020205020404" pitchFamily="49" charset="0"/>
          </a:endParaRPr>
        </a:p>
        <a:p>
          <a:pPr>
            <a:lnSpc>
              <a:spcPts val="700"/>
            </a:lnSpc>
          </a:pPr>
          <a:r>
            <a:rPr lang="en-US" sz="800">
              <a:latin typeface="Courier New" panose="02070309020205020404" pitchFamily="49" charset="0"/>
              <a:cs typeface="Courier New" panose="02070309020205020404" pitchFamily="49" charset="0"/>
            </a:rPr>
            <a:t>There are built-in Stata functions that do propensity score matching, but I prefer a user</a:t>
          </a:r>
          <a:r>
            <a:rPr lang="en-US" sz="800" baseline="0">
              <a:latin typeface="Courier New" panose="02070309020205020404" pitchFamily="49" charset="0"/>
              <a:cs typeface="Courier New" panose="02070309020205020404" pitchFamily="49" charset="0"/>
            </a:rPr>
            <a:t> add-on program, psmatch2:</a:t>
          </a:r>
        </a:p>
        <a:p>
          <a:pPr>
            <a:lnSpc>
              <a:spcPts val="700"/>
            </a:lnSpc>
          </a:pPr>
          <a:endParaRPr lang="en-US" sz="800" baseline="0">
            <a:latin typeface="Courier New" panose="02070309020205020404" pitchFamily="49" charset="0"/>
            <a:cs typeface="Courier New" panose="02070309020205020404" pitchFamily="49" charset="0"/>
          </a:endParaRPr>
        </a:p>
        <a:p>
          <a:pPr>
            <a:lnSpc>
              <a:spcPts val="700"/>
            </a:lnSpc>
          </a:pPr>
          <a:r>
            <a:rPr lang="en-US" sz="800" baseline="0">
              <a:latin typeface="Courier New" panose="02070309020205020404" pitchFamily="49" charset="0"/>
              <a:cs typeface="Courier New" panose="02070309020205020404" pitchFamily="49" charset="0"/>
            </a:rPr>
            <a:t>To install this program, type:</a:t>
          </a:r>
        </a:p>
        <a:p>
          <a:pPr>
            <a:lnSpc>
              <a:spcPts val="700"/>
            </a:lnSpc>
          </a:pPr>
          <a:endParaRPr lang="en-US" sz="800" baseline="0">
            <a:latin typeface="Courier New" panose="02070309020205020404" pitchFamily="49" charset="0"/>
            <a:cs typeface="Courier New" panose="02070309020205020404" pitchFamily="49" charset="0"/>
          </a:endParaRPr>
        </a:p>
        <a:p>
          <a:pPr>
            <a:lnSpc>
              <a:spcPts val="700"/>
            </a:lnSpc>
          </a:pPr>
          <a:r>
            <a:rPr lang="en-US" sz="800" baseline="0">
              <a:latin typeface="Courier New" panose="02070309020205020404" pitchFamily="49" charset="0"/>
              <a:cs typeface="Courier New" panose="02070309020205020404" pitchFamily="49" charset="0"/>
            </a:rPr>
            <a:t> ssc install psmatch2, replace</a:t>
          </a:r>
        </a:p>
        <a:p>
          <a:pPr>
            <a:lnSpc>
              <a:spcPts val="700"/>
            </a:lnSpc>
          </a:pPr>
          <a:endParaRPr lang="en-US" sz="800" baseline="0">
            <a:latin typeface="Courier New" panose="02070309020205020404" pitchFamily="49" charset="0"/>
            <a:cs typeface="Courier New" panose="02070309020205020404" pitchFamily="49" charset="0"/>
          </a:endParaRPr>
        </a:p>
        <a:p>
          <a:pPr>
            <a:lnSpc>
              <a:spcPts val="700"/>
            </a:lnSpc>
          </a:pPr>
          <a:r>
            <a:rPr lang="en-US" sz="800" baseline="0">
              <a:latin typeface="Courier New" panose="02070309020205020404" pitchFamily="49" charset="0"/>
              <a:cs typeface="Courier New" panose="02070309020205020404" pitchFamily="49" charset="0"/>
            </a:rPr>
            <a:t>* Now, let's run a one-to-one Propensity score match, using the same control variables, female, age, and age-squared:</a:t>
          </a:r>
        </a:p>
        <a:p>
          <a:pPr>
            <a:lnSpc>
              <a:spcPts val="700"/>
            </a:lnSpc>
          </a:pPr>
          <a:endParaRPr lang="en-US" sz="800" baseline="0">
            <a:latin typeface="Courier New" panose="02070309020205020404" pitchFamily="49" charset="0"/>
            <a:cs typeface="Courier New" panose="02070309020205020404" pitchFamily="49" charset="0"/>
          </a:endParaRPr>
        </a:p>
        <a:p>
          <a:pPr>
            <a:lnSpc>
              <a:spcPts val="700"/>
            </a:lnSpc>
          </a:pPr>
          <a:endParaRPr lang="en-US" sz="800" baseline="0">
            <a:latin typeface="Courier New" panose="02070309020205020404" pitchFamily="49" charset="0"/>
            <a:cs typeface="Courier New" panose="02070309020205020404" pitchFamily="49" charset="0"/>
          </a:endParaRPr>
        </a:p>
        <a:p>
          <a:pPr>
            <a:lnSpc>
              <a:spcPts val="700"/>
            </a:lnSpc>
          </a:pPr>
          <a:r>
            <a:rPr lang="en-US" sz="800" baseline="0">
              <a:latin typeface="Courier New" panose="02070309020205020404" pitchFamily="49" charset="0"/>
              <a:cs typeface="Courier New" panose="02070309020205020404" pitchFamily="49" charset="0"/>
            </a:rPr>
            <a:t>. psmatch2 vietnam_vet female age age_sq, logit out(incwage)</a:t>
          </a:r>
        </a:p>
        <a:p>
          <a:pPr>
            <a:lnSpc>
              <a:spcPts val="700"/>
            </a:lnSpc>
          </a:pPr>
          <a:endParaRPr lang="en-US" sz="800" baseline="0">
            <a:latin typeface="Courier New" panose="02070309020205020404" pitchFamily="49" charset="0"/>
            <a:cs typeface="Courier New" panose="02070309020205020404" pitchFamily="49" charset="0"/>
          </a:endParaRPr>
        </a:p>
        <a:p>
          <a:pPr>
            <a:lnSpc>
              <a:spcPts val="700"/>
            </a:lnSpc>
          </a:pPr>
          <a:r>
            <a:rPr lang="en-US" sz="800" baseline="0">
              <a:latin typeface="Courier New" panose="02070309020205020404" pitchFamily="49" charset="0"/>
              <a:cs typeface="Courier New" panose="02070309020205020404" pitchFamily="49" charset="0"/>
            </a:rPr>
            <a:t>Logistic regression                               Number of obs   =     103226</a:t>
          </a:r>
        </a:p>
        <a:p>
          <a:pPr>
            <a:lnSpc>
              <a:spcPts val="700"/>
            </a:lnSpc>
          </a:pPr>
          <a:r>
            <a:rPr lang="en-US" sz="800" baseline="0">
              <a:latin typeface="Courier New" panose="02070309020205020404" pitchFamily="49" charset="0"/>
              <a:cs typeface="Courier New" panose="02070309020205020404" pitchFamily="49" charset="0"/>
            </a:rPr>
            <a:t>                                                  LR chi2(3)      =   13598.75</a:t>
          </a:r>
        </a:p>
        <a:p>
          <a:pPr>
            <a:lnSpc>
              <a:spcPts val="700"/>
            </a:lnSpc>
          </a:pPr>
          <a:r>
            <a:rPr lang="en-US" sz="800" baseline="0">
              <a:latin typeface="Courier New" panose="02070309020205020404" pitchFamily="49" charset="0"/>
              <a:cs typeface="Courier New" panose="02070309020205020404" pitchFamily="49" charset="0"/>
            </a:rPr>
            <a:t>                                                  Prob &gt; chi2     =     0.0000</a:t>
          </a:r>
        </a:p>
        <a:p>
          <a:pPr>
            <a:lnSpc>
              <a:spcPts val="700"/>
            </a:lnSpc>
          </a:pPr>
          <a:r>
            <a:rPr lang="en-US" sz="800" baseline="0">
              <a:latin typeface="Courier New" panose="02070309020205020404" pitchFamily="49" charset="0"/>
              <a:cs typeface="Courier New" panose="02070309020205020404" pitchFamily="49" charset="0"/>
            </a:rPr>
            <a:t>Log likelihood = -9093.2758                       Pseudo R2       =     0.4278</a:t>
          </a:r>
        </a:p>
        <a:p>
          <a:pPr>
            <a:lnSpc>
              <a:spcPts val="700"/>
            </a:lnSpc>
          </a:pPr>
          <a:endParaRPr lang="en-US" sz="800" baseline="0">
            <a:latin typeface="Courier New" panose="02070309020205020404" pitchFamily="49" charset="0"/>
            <a:cs typeface="Courier New" panose="02070309020205020404" pitchFamily="49" charset="0"/>
          </a:endParaRPr>
        </a:p>
        <a:p>
          <a:pPr>
            <a:lnSpc>
              <a:spcPts val="700"/>
            </a:lnSpc>
          </a:pPr>
          <a:r>
            <a:rPr lang="en-US" sz="800" baseline="0">
              <a:latin typeface="Courier New" panose="02070309020205020404" pitchFamily="49" charset="0"/>
              <a:cs typeface="Courier New" panose="02070309020205020404" pitchFamily="49" charset="0"/>
            </a:rPr>
            <a:t>------------------------------------------------------------------------------</a:t>
          </a:r>
        </a:p>
        <a:p>
          <a:pPr>
            <a:lnSpc>
              <a:spcPts val="700"/>
            </a:lnSpc>
          </a:pPr>
          <a:r>
            <a:rPr lang="en-US" sz="800" baseline="0">
              <a:latin typeface="Courier New" panose="02070309020205020404" pitchFamily="49" charset="0"/>
              <a:cs typeface="Courier New" panose="02070309020205020404" pitchFamily="49" charset="0"/>
            </a:rPr>
            <a:t> vietnam_vet |      Coef.   Std. Err.      z    P&gt;|z|     [95% Conf. Interval]</a:t>
          </a:r>
        </a:p>
        <a:p>
          <a:pPr>
            <a:lnSpc>
              <a:spcPts val="700"/>
            </a:lnSpc>
          </a:pPr>
          <a:r>
            <a:rPr lang="en-US" sz="800" baseline="0">
              <a:latin typeface="Courier New" panose="02070309020205020404" pitchFamily="49" charset="0"/>
              <a:cs typeface="Courier New" panose="02070309020205020404" pitchFamily="49" charset="0"/>
            </a:rPr>
            <a:t>-------------+----------------------------------------------------------------</a:t>
          </a:r>
        </a:p>
        <a:p>
          <a:pPr>
            <a:lnSpc>
              <a:spcPts val="700"/>
            </a:lnSpc>
          </a:pPr>
          <a:r>
            <a:rPr lang="en-US" sz="800" baseline="0">
              <a:latin typeface="Courier New" panose="02070309020205020404" pitchFamily="49" charset="0"/>
              <a:cs typeface="Courier New" panose="02070309020205020404" pitchFamily="49" charset="0"/>
            </a:rPr>
            <a:t>      female |  -3.955839   .1027667   -38.49   0.000    -4.157258    -3.75442</a:t>
          </a:r>
        </a:p>
        <a:p>
          <a:pPr>
            <a:lnSpc>
              <a:spcPts val="700"/>
            </a:lnSpc>
          </a:pPr>
          <a:r>
            <a:rPr lang="en-US" sz="800" baseline="0">
              <a:latin typeface="Courier New" panose="02070309020205020404" pitchFamily="49" charset="0"/>
              <a:cs typeface="Courier New" panose="02070309020205020404" pitchFamily="49" charset="0"/>
            </a:rPr>
            <a:t>         age |   2.155242   .0494435    43.59   0.000     2.058335     2.25215</a:t>
          </a:r>
        </a:p>
        <a:p>
          <a:pPr>
            <a:lnSpc>
              <a:spcPts val="700"/>
            </a:lnSpc>
          </a:pPr>
          <a:r>
            <a:rPr lang="en-US" sz="800" baseline="0">
              <a:latin typeface="Courier New" panose="02070309020205020404" pitchFamily="49" charset="0"/>
              <a:cs typeface="Courier New" panose="02070309020205020404" pitchFamily="49" charset="0"/>
            </a:rPr>
            <a:t>      age_sq |  -.0200199   .0004662   -42.95   0.000    -.0209335   -.0191062</a:t>
          </a:r>
        </a:p>
        <a:p>
          <a:pPr>
            <a:lnSpc>
              <a:spcPts val="700"/>
            </a:lnSpc>
          </a:pPr>
          <a:r>
            <a:rPr lang="en-US" sz="800" baseline="0">
              <a:latin typeface="Courier New" panose="02070309020205020404" pitchFamily="49" charset="0"/>
              <a:cs typeface="Courier New" panose="02070309020205020404" pitchFamily="49" charset="0"/>
            </a:rPr>
            <a:t>       _cons |  -58.63624   1.302423   -45.02   0.000    -61.18895   -56.08354</a:t>
          </a:r>
        </a:p>
        <a:p>
          <a:pPr>
            <a:lnSpc>
              <a:spcPts val="700"/>
            </a:lnSpc>
          </a:pPr>
          <a:r>
            <a:rPr lang="en-US" sz="800" baseline="0">
              <a:latin typeface="Courier New" panose="02070309020205020404" pitchFamily="49" charset="0"/>
              <a:cs typeface="Courier New" panose="02070309020205020404" pitchFamily="49" charset="0"/>
            </a:rPr>
            <a:t>------------------------------------------------------------------------------</a:t>
          </a:r>
        </a:p>
        <a:p>
          <a:pPr>
            <a:lnSpc>
              <a:spcPts val="700"/>
            </a:lnSpc>
          </a:pPr>
          <a:r>
            <a:rPr lang="en-US" sz="800" baseline="0">
              <a:latin typeface="Courier New" panose="02070309020205020404" pitchFamily="49" charset="0"/>
              <a:cs typeface="Courier New" panose="02070309020205020404" pitchFamily="49" charset="0"/>
            </a:rPr>
            <a:t>Note: 23526 failures and 0 successes completely determined.</a:t>
          </a:r>
        </a:p>
        <a:p>
          <a:pPr>
            <a:lnSpc>
              <a:spcPts val="700"/>
            </a:lnSpc>
          </a:pPr>
          <a:r>
            <a:rPr lang="en-US" sz="800" baseline="0">
              <a:latin typeface="Courier New" panose="02070309020205020404" pitchFamily="49" charset="0"/>
              <a:cs typeface="Courier New" panose="02070309020205020404" pitchFamily="49" charset="0"/>
            </a:rPr>
            <a:t>There are observations with identical propensity score values.</a:t>
          </a:r>
        </a:p>
        <a:p>
          <a:pPr>
            <a:lnSpc>
              <a:spcPts val="700"/>
            </a:lnSpc>
          </a:pPr>
          <a:r>
            <a:rPr lang="en-US" sz="800" baseline="0">
              <a:latin typeface="Courier New" panose="02070309020205020404" pitchFamily="49" charset="0"/>
              <a:cs typeface="Courier New" panose="02070309020205020404" pitchFamily="49" charset="0"/>
            </a:rPr>
            <a:t>The sort order of the data could affect your results.</a:t>
          </a:r>
        </a:p>
        <a:p>
          <a:pPr>
            <a:lnSpc>
              <a:spcPts val="700"/>
            </a:lnSpc>
          </a:pPr>
          <a:r>
            <a:rPr lang="en-US" sz="800" baseline="0">
              <a:latin typeface="Courier New" panose="02070309020205020404" pitchFamily="49" charset="0"/>
              <a:cs typeface="Courier New" panose="02070309020205020404" pitchFamily="49" charset="0"/>
            </a:rPr>
            <a:t>Make sure that the sort order is random before calling psmatch2.</a:t>
          </a:r>
        </a:p>
        <a:p>
          <a:pPr>
            <a:lnSpc>
              <a:spcPts val="700"/>
            </a:lnSpc>
          </a:pPr>
          <a:r>
            <a:rPr lang="en-US" sz="800" baseline="0">
              <a:latin typeface="Courier New" panose="02070309020205020404" pitchFamily="49" charset="0"/>
              <a:cs typeface="Courier New" panose="02070309020205020404" pitchFamily="49" charset="0"/>
            </a:rPr>
            <a:t>----------------------------------------------------------------------------------------</a:t>
          </a:r>
        </a:p>
        <a:p>
          <a:pPr>
            <a:lnSpc>
              <a:spcPts val="700"/>
            </a:lnSpc>
          </a:pPr>
          <a:r>
            <a:rPr lang="en-US" sz="800" baseline="0">
              <a:latin typeface="Courier New" panose="02070309020205020404" pitchFamily="49" charset="0"/>
              <a:cs typeface="Courier New" panose="02070309020205020404" pitchFamily="49" charset="0"/>
            </a:rPr>
            <a:t>        Variable     Sample |    Treated     Controls   Difference         S.E.   T-stat</a:t>
          </a:r>
        </a:p>
        <a:p>
          <a:pPr>
            <a:lnSpc>
              <a:spcPts val="700"/>
            </a:lnSpc>
          </a:pPr>
          <a:r>
            <a:rPr lang="en-US" sz="800" baseline="0">
              <a:latin typeface="Courier New" panose="02070309020205020404" pitchFamily="49" charset="0"/>
              <a:cs typeface="Courier New" panose="02070309020205020404" pitchFamily="49" charset="0"/>
            </a:rPr>
            <a:t>----------------------------+-----------------------------------------------------------</a:t>
          </a:r>
        </a:p>
        <a:p>
          <a:pPr>
            <a:lnSpc>
              <a:spcPts val="700"/>
            </a:lnSpc>
          </a:pPr>
          <a:r>
            <a:rPr lang="en-US" sz="800" baseline="0">
              <a:latin typeface="Courier New" panose="02070309020205020404" pitchFamily="49" charset="0"/>
              <a:cs typeface="Courier New" panose="02070309020205020404" pitchFamily="49" charset="0"/>
            </a:rPr>
            <a:t>         incwage  Unmatched | 37319.2408   18801.9126   18517.3282   480.546197    38.53</a:t>
          </a:r>
        </a:p>
        <a:p>
          <a:pPr>
            <a:lnSpc>
              <a:spcPts val="700"/>
            </a:lnSpc>
          </a:pPr>
          <a:r>
            <a:rPr lang="en-US" sz="800" baseline="0">
              <a:latin typeface="Courier New" panose="02070309020205020404" pitchFamily="49" charset="0"/>
              <a:cs typeface="Courier New" panose="02070309020205020404" pitchFamily="49" charset="0"/>
            </a:rPr>
            <a:t>                        ATT | 37319.2408    27643.382   9675.85881   5731.91977     1.69</a:t>
          </a:r>
        </a:p>
        <a:p>
          <a:pPr>
            <a:lnSpc>
              <a:spcPts val="700"/>
            </a:lnSpc>
          </a:pPr>
          <a:r>
            <a:rPr lang="en-US" sz="800" baseline="0">
              <a:latin typeface="Courier New" panose="02070309020205020404" pitchFamily="49" charset="0"/>
              <a:cs typeface="Courier New" panose="02070309020205020404" pitchFamily="49" charset="0"/>
            </a:rPr>
            <a:t>----------------------------+-----------------------------------------------------------</a:t>
          </a:r>
        </a:p>
        <a:p>
          <a:pPr>
            <a:lnSpc>
              <a:spcPts val="600"/>
            </a:lnSpc>
          </a:pPr>
          <a:r>
            <a:rPr lang="en-US" sz="800" baseline="0">
              <a:latin typeface="Courier New" panose="02070309020205020404" pitchFamily="49" charset="0"/>
              <a:cs typeface="Courier New" panose="02070309020205020404" pitchFamily="49" charset="0"/>
            </a:rPr>
            <a:t>Note: S.E. does not take into account that the propensity score is estimated.</a:t>
          </a:r>
        </a:p>
        <a:p>
          <a:pPr>
            <a:lnSpc>
              <a:spcPts val="700"/>
            </a:lnSpc>
          </a:pPr>
          <a:endParaRPr lang="en-US" sz="800" baseline="0">
            <a:latin typeface="Courier New" panose="02070309020205020404" pitchFamily="49" charset="0"/>
            <a:cs typeface="Courier New" panose="02070309020205020404" pitchFamily="49" charset="0"/>
          </a:endParaRPr>
        </a:p>
        <a:p>
          <a:pPr>
            <a:lnSpc>
              <a:spcPts val="600"/>
            </a:lnSpc>
          </a:pPr>
          <a:r>
            <a:rPr lang="en-US" sz="800" baseline="0">
              <a:latin typeface="Courier New" panose="02070309020205020404" pitchFamily="49" charset="0"/>
              <a:cs typeface="Courier New" panose="02070309020205020404" pitchFamily="49" charset="0"/>
            </a:rPr>
            <a:t>           | psmatch2:</a:t>
          </a:r>
        </a:p>
        <a:p>
          <a:pPr>
            <a:lnSpc>
              <a:spcPts val="700"/>
            </a:lnSpc>
          </a:pPr>
          <a:r>
            <a:rPr lang="en-US" sz="800" baseline="0">
              <a:latin typeface="Courier New" panose="02070309020205020404" pitchFamily="49" charset="0"/>
              <a:cs typeface="Courier New" panose="02070309020205020404" pitchFamily="49" charset="0"/>
            </a:rPr>
            <a:t> psmatch2: |   Common</a:t>
          </a:r>
        </a:p>
        <a:p>
          <a:pPr>
            <a:lnSpc>
              <a:spcPts val="600"/>
            </a:lnSpc>
          </a:pPr>
          <a:r>
            <a:rPr lang="en-US" sz="800" baseline="0">
              <a:latin typeface="Courier New" panose="02070309020205020404" pitchFamily="49" charset="0"/>
              <a:cs typeface="Courier New" panose="02070309020205020404" pitchFamily="49" charset="0"/>
            </a:rPr>
            <a:t> Treatment |  support</a:t>
          </a:r>
        </a:p>
        <a:p>
          <a:pPr>
            <a:lnSpc>
              <a:spcPts val="700"/>
            </a:lnSpc>
          </a:pPr>
          <a:r>
            <a:rPr lang="en-US" sz="800" baseline="0">
              <a:latin typeface="Courier New" panose="02070309020205020404" pitchFamily="49" charset="0"/>
              <a:cs typeface="Courier New" panose="02070309020205020404" pitchFamily="49" charset="0"/>
            </a:rPr>
            <a:t>assignment | On suppor |     Total</a:t>
          </a:r>
        </a:p>
        <a:p>
          <a:pPr>
            <a:lnSpc>
              <a:spcPts val="600"/>
            </a:lnSpc>
          </a:pPr>
          <a:r>
            <a:rPr lang="en-US" sz="800" baseline="0">
              <a:latin typeface="Courier New" panose="02070309020205020404" pitchFamily="49" charset="0"/>
              <a:cs typeface="Courier New" panose="02070309020205020404" pitchFamily="49" charset="0"/>
            </a:rPr>
            <a:t>-----------+-----------+----------</a:t>
          </a:r>
        </a:p>
        <a:p>
          <a:pPr>
            <a:lnSpc>
              <a:spcPts val="700"/>
            </a:lnSpc>
          </a:pPr>
          <a:r>
            <a:rPr lang="en-US" sz="800" baseline="0">
              <a:latin typeface="Courier New" panose="02070309020205020404" pitchFamily="49" charset="0"/>
              <a:cs typeface="Courier New" panose="02070309020205020404" pitchFamily="49" charset="0"/>
            </a:rPr>
            <a:t> Untreated |    99,543 |    99,543 </a:t>
          </a:r>
        </a:p>
        <a:p>
          <a:pPr>
            <a:lnSpc>
              <a:spcPts val="600"/>
            </a:lnSpc>
          </a:pPr>
          <a:r>
            <a:rPr lang="en-US" sz="800" baseline="0">
              <a:latin typeface="Courier New" panose="02070309020205020404" pitchFamily="49" charset="0"/>
              <a:cs typeface="Courier New" panose="02070309020205020404" pitchFamily="49" charset="0"/>
            </a:rPr>
            <a:t>   Treated |     3,683 |     3,683 </a:t>
          </a:r>
        </a:p>
        <a:p>
          <a:pPr>
            <a:lnSpc>
              <a:spcPts val="700"/>
            </a:lnSpc>
          </a:pPr>
          <a:r>
            <a:rPr lang="en-US" sz="800" baseline="0">
              <a:latin typeface="Courier New" panose="02070309020205020404" pitchFamily="49" charset="0"/>
              <a:cs typeface="Courier New" panose="02070309020205020404" pitchFamily="49" charset="0"/>
            </a:rPr>
            <a:t>-----------+-----------+----------</a:t>
          </a:r>
        </a:p>
        <a:p>
          <a:pPr>
            <a:lnSpc>
              <a:spcPts val="600"/>
            </a:lnSpc>
          </a:pPr>
          <a:r>
            <a:rPr lang="en-US" sz="800" baseline="0">
              <a:latin typeface="Courier New" panose="02070309020205020404" pitchFamily="49" charset="0"/>
              <a:cs typeface="Courier New" panose="02070309020205020404" pitchFamily="49" charset="0"/>
            </a:rPr>
            <a:t>     Total |   103,226 |   103,226 </a:t>
          </a:r>
        </a:p>
        <a:p>
          <a:pPr>
            <a:lnSpc>
              <a:spcPts val="700"/>
            </a:lnSpc>
          </a:pPr>
          <a:endParaRPr lang="en-US" sz="800" baseline="0">
            <a:latin typeface="Courier New" panose="02070309020205020404" pitchFamily="49" charset="0"/>
            <a:cs typeface="Courier New" panose="02070309020205020404" pitchFamily="49" charset="0"/>
          </a:endParaRPr>
        </a:p>
        <a:p>
          <a:pPr>
            <a:lnSpc>
              <a:spcPts val="600"/>
            </a:lnSpc>
          </a:pPr>
          <a:endParaRPr lang="en-US" sz="800" baseline="0">
            <a:latin typeface="Courier New" panose="02070309020205020404" pitchFamily="49" charset="0"/>
            <a:cs typeface="Courier New" panose="02070309020205020404" pitchFamily="49" charset="0"/>
          </a:endParaRPr>
        </a:p>
        <a:p>
          <a:pPr>
            <a:lnSpc>
              <a:spcPts val="700"/>
            </a:lnSpc>
          </a:pPr>
          <a:r>
            <a:rPr lang="en-US" sz="800" baseline="0">
              <a:latin typeface="Courier New" panose="02070309020205020404" pitchFamily="49" charset="0"/>
              <a:cs typeface="Courier New" panose="02070309020205020404" pitchFamily="49" charset="0"/>
            </a:rPr>
            <a:t>* Let me explain what is going on above. First, Stata runs a logistic regression with age, age-squared, and gender predicting Vietnam veteran status. I have not filtered the age range here for a reason, as you will see below. We will talk a lot in this class about logistic regression soon, so don't worry if you have not seen logistic regression before. The logistic regression creates a model for predicting whether respondents are Vietnam veterans based on age and gender. Every subject, including the veterans, has a predicted probability of being a veteran between 0 and 1 (different from the actual probabilities, which are either exactly 0 or exactly 1). The "23526 failures completely determined" refer to combinations of age and gender where there are no Vietnam veterans. Then the 3683 Vietnam veterans are compared to 3683 non-Veterans with the same (or the closest possible) age and gender (similarity based on predicted probability, or propensity score, of being a Vietnam veteran), and the income of the 2 groups is compared with a T-test. The difference here is 9675, with Vietnam veterans making more, but the SE is large, 5731, much larger than the SE of the same comparison reported in the OLS regressions on the left. Why the larger SE here? SE is larger in the PSM because here we use only 7K cases, where in the regressions we were using 70K cases, or 103K cases. Actually in the PSM one-to-one match we would be using far fewer than 7K cases, because the same match could be used for many Vietnam veterans of the same age and gender (see below on nonreplacement, more neighbors, and ties).</a:t>
          </a:r>
        </a:p>
        <a:p>
          <a:pPr>
            <a:lnSpc>
              <a:spcPts val="600"/>
            </a:lnSpc>
          </a:pPr>
          <a:endParaRPr lang="en-US" sz="800" baseline="0">
            <a:latin typeface="Courier New" panose="02070309020205020404" pitchFamily="49" charset="0"/>
            <a:cs typeface="Courier New" panose="02070309020205020404" pitchFamily="49" charset="0"/>
          </a:endParaRPr>
        </a:p>
        <a:p>
          <a:pPr>
            <a:lnSpc>
              <a:spcPts val="600"/>
            </a:lnSpc>
          </a:pPr>
          <a:r>
            <a:rPr lang="en-US" sz="800" baseline="0">
              <a:latin typeface="Courier New" panose="02070309020205020404" pitchFamily="49" charset="0"/>
              <a:cs typeface="Courier New" panose="02070309020205020404" pitchFamily="49" charset="0"/>
            </a:rPr>
            <a:t>ATT means Average Treatment on the Treated group, that is the effect on the Vietnam Veterans' incomes of being Vietnam veterans. In the psmatch output, the result you want to look at is in the "ATT" line, and the key result is the difference between treated and controls, and its SE and T-statistic.</a:t>
          </a:r>
        </a:p>
        <a:p>
          <a:pPr>
            <a:lnSpc>
              <a:spcPts val="600"/>
            </a:lnSpc>
          </a:pPr>
          <a:endParaRPr lang="en-US" sz="800" baseline="0">
            <a:latin typeface="Courier New" panose="02070309020205020404" pitchFamily="49" charset="0"/>
            <a:cs typeface="Courier New" panose="02070309020205020404" pitchFamily="49" charset="0"/>
          </a:endParaRPr>
        </a:p>
        <a:p>
          <a:pPr>
            <a:lnSpc>
              <a:spcPts val="600"/>
            </a:lnSpc>
          </a:pPr>
          <a:r>
            <a:rPr lang="en-US" sz="800" baseline="0">
              <a:latin typeface="Courier New" panose="02070309020205020404" pitchFamily="49" charset="0"/>
              <a:cs typeface="Courier New" panose="02070309020205020404" pitchFamily="49" charset="0"/>
            </a:rPr>
            <a:t>*And what if there are many non-veterans with the same age and gender as any one particular veteran? How does psmatch2 choose which non-veteran to match with? The asnwer is that the program picks the first exact match or the first closest match it can find. So the sort order of the data might matter:</a:t>
          </a:r>
        </a:p>
        <a:p>
          <a:pPr>
            <a:lnSpc>
              <a:spcPts val="600"/>
            </a:lnSpc>
          </a:pPr>
          <a:endParaRPr lang="en-US" sz="800" baseline="0">
            <a:latin typeface="Courier New" panose="02070309020205020404" pitchFamily="49" charset="0"/>
            <a:cs typeface="Courier New" panose="02070309020205020404" pitchFamily="49" charset="0"/>
          </a:endParaRPr>
        </a:p>
        <a:p>
          <a:pPr>
            <a:lnSpc>
              <a:spcPts val="600"/>
            </a:lnSpc>
          </a:pPr>
          <a:r>
            <a:rPr lang="en-US" sz="800" baseline="0">
              <a:latin typeface="Courier New" panose="02070309020205020404" pitchFamily="49" charset="0"/>
              <a:cs typeface="Courier New" panose="02070309020205020404" pitchFamily="49" charset="0"/>
            </a:rPr>
            <a:t>Let's sort the data randomly and try again:</a:t>
          </a:r>
        </a:p>
        <a:p>
          <a:pPr>
            <a:lnSpc>
              <a:spcPts val="600"/>
            </a:lnSpc>
          </a:pPr>
          <a:endParaRPr lang="en-US" sz="800" baseline="0">
            <a:latin typeface="Courier New" panose="02070309020205020404" pitchFamily="49" charset="0"/>
            <a:cs typeface="Courier New" panose="02070309020205020404" pitchFamily="49" charset="0"/>
          </a:endParaRPr>
        </a:p>
        <a:p>
          <a:pPr>
            <a:lnSpc>
              <a:spcPts val="600"/>
            </a:lnSpc>
          </a:pPr>
          <a:r>
            <a:rPr lang="en-US" sz="800" baseline="0">
              <a:latin typeface="Courier New" panose="02070309020205020404" pitchFamily="49" charset="0"/>
              <a:cs typeface="Courier New" panose="02070309020205020404" pitchFamily="49" charset="0"/>
            </a:rPr>
            <a:t>The logistic regression predicting Vietnam veteran status is the same, but the propensity score match ended up being a LOT different, which is not very encouraging for PSM, or means that if you useone-to-one matching (which is a somewhat old version of PSM, but easier to explain) you have to be careful about sort order: Here the matched non-veterans make a significant $25K more than the veterans.</a:t>
          </a:r>
        </a:p>
        <a:p>
          <a:pPr>
            <a:lnSpc>
              <a:spcPts val="600"/>
            </a:lnSpc>
          </a:pPr>
          <a:endParaRPr lang="en-US" sz="800" baseline="0">
            <a:latin typeface="Courier New" panose="02070309020205020404" pitchFamily="49" charset="0"/>
            <a:cs typeface="Courier New" panose="02070309020205020404" pitchFamily="49" charset="0"/>
          </a:endParaRPr>
        </a:p>
        <a:p>
          <a:pPr>
            <a:lnSpc>
              <a:spcPts val="600"/>
            </a:lnSpc>
          </a:pPr>
          <a:endParaRPr lang="en-US" sz="800" baseline="0">
            <a:latin typeface="Courier New" panose="02070309020205020404" pitchFamily="49" charset="0"/>
            <a:cs typeface="Courier New" panose="02070309020205020404" pitchFamily="49" charset="0"/>
          </a:endParaRPr>
        </a:p>
        <a:p>
          <a:pPr>
            <a:lnSpc>
              <a:spcPts val="700"/>
            </a:lnSpc>
          </a:pPr>
          <a:endParaRPr lang="en-US" sz="800" baseline="0">
            <a:latin typeface="Courier New" panose="02070309020205020404" pitchFamily="49" charset="0"/>
            <a:cs typeface="Courier New" panose="02070309020205020404" pitchFamily="49" charset="0"/>
          </a:endParaRPr>
        </a:p>
        <a:p>
          <a:pPr>
            <a:lnSpc>
              <a:spcPts val="600"/>
            </a:lnSpc>
          </a:pPr>
          <a:r>
            <a:rPr lang="en-US" sz="800" baseline="0">
              <a:latin typeface="Courier New" panose="02070309020205020404" pitchFamily="49" charset="0"/>
              <a:cs typeface="Courier New" panose="02070309020205020404" pitchFamily="49" charset="0"/>
            </a:rPr>
            <a:t>. gen random=runiform()</a:t>
          </a:r>
        </a:p>
        <a:p>
          <a:pPr>
            <a:lnSpc>
              <a:spcPts val="700"/>
            </a:lnSpc>
          </a:pPr>
          <a:endParaRPr lang="en-US" sz="800" baseline="0">
            <a:latin typeface="Courier New" panose="02070309020205020404" pitchFamily="49" charset="0"/>
            <a:cs typeface="Courier New" panose="02070309020205020404" pitchFamily="49" charset="0"/>
          </a:endParaRPr>
        </a:p>
        <a:p>
          <a:pPr>
            <a:lnSpc>
              <a:spcPts val="600"/>
            </a:lnSpc>
          </a:pPr>
          <a:r>
            <a:rPr lang="en-US" sz="800" baseline="0">
              <a:latin typeface="Courier New" panose="02070309020205020404" pitchFamily="49" charset="0"/>
              <a:cs typeface="Courier New" panose="02070309020205020404" pitchFamily="49" charset="0"/>
            </a:rPr>
            <a:t>. summarize random</a:t>
          </a:r>
        </a:p>
        <a:p>
          <a:pPr>
            <a:lnSpc>
              <a:spcPts val="700"/>
            </a:lnSpc>
          </a:pPr>
          <a:endParaRPr lang="en-US" sz="800" baseline="0">
            <a:latin typeface="Courier New" panose="02070309020205020404" pitchFamily="49" charset="0"/>
            <a:cs typeface="Courier New" panose="02070309020205020404" pitchFamily="49" charset="0"/>
          </a:endParaRPr>
        </a:p>
        <a:p>
          <a:pPr>
            <a:lnSpc>
              <a:spcPts val="600"/>
            </a:lnSpc>
          </a:pPr>
          <a:r>
            <a:rPr lang="en-US" sz="800" baseline="0">
              <a:latin typeface="Courier New" panose="02070309020205020404" pitchFamily="49" charset="0"/>
              <a:cs typeface="Courier New" panose="02070309020205020404" pitchFamily="49" charset="0"/>
            </a:rPr>
            <a:t>    Variable |       Obs        Mean    Std. Dev.       Min        Max</a:t>
          </a:r>
        </a:p>
        <a:p>
          <a:pPr>
            <a:lnSpc>
              <a:spcPts val="600"/>
            </a:lnSpc>
          </a:pPr>
          <a:r>
            <a:rPr lang="en-US" sz="800" baseline="0">
              <a:latin typeface="Courier New" panose="02070309020205020404" pitchFamily="49" charset="0"/>
              <a:cs typeface="Courier New" panose="02070309020205020404" pitchFamily="49" charset="0"/>
            </a:rPr>
            <a:t>-------------+--------------------------------------------------------</a:t>
          </a:r>
        </a:p>
        <a:p>
          <a:pPr>
            <a:lnSpc>
              <a:spcPts val="600"/>
            </a:lnSpc>
          </a:pPr>
          <a:r>
            <a:rPr lang="en-US" sz="800" baseline="0">
              <a:latin typeface="Courier New" panose="02070309020205020404" pitchFamily="49" charset="0"/>
              <a:cs typeface="Courier New" panose="02070309020205020404" pitchFamily="49" charset="0"/>
            </a:rPr>
            <a:t>      random |    133710    .5010981    .2889151   3.11e-06   .9999956</a:t>
          </a:r>
        </a:p>
        <a:p>
          <a:pPr>
            <a:lnSpc>
              <a:spcPts val="600"/>
            </a:lnSpc>
          </a:pPr>
          <a:endParaRPr lang="en-US" sz="800" baseline="0">
            <a:latin typeface="Courier New" panose="02070309020205020404" pitchFamily="49" charset="0"/>
            <a:cs typeface="Courier New" panose="02070309020205020404" pitchFamily="49" charset="0"/>
          </a:endParaRPr>
        </a:p>
        <a:p>
          <a:pPr>
            <a:lnSpc>
              <a:spcPts val="600"/>
            </a:lnSpc>
          </a:pPr>
          <a:r>
            <a:rPr lang="en-US" sz="800" baseline="0">
              <a:latin typeface="Courier New" panose="02070309020205020404" pitchFamily="49" charset="0"/>
              <a:cs typeface="Courier New" panose="02070309020205020404" pitchFamily="49" charset="0"/>
            </a:rPr>
            <a:t>. sort random</a:t>
          </a:r>
        </a:p>
        <a:p>
          <a:pPr>
            <a:lnSpc>
              <a:spcPts val="600"/>
            </a:lnSpc>
          </a:pPr>
          <a:endParaRPr lang="en-US" sz="800" baseline="0">
            <a:latin typeface="Courier New" panose="02070309020205020404" pitchFamily="49" charset="0"/>
            <a:cs typeface="Courier New" panose="02070309020205020404" pitchFamily="49" charset="0"/>
          </a:endParaRPr>
        </a:p>
        <a:p>
          <a:pPr>
            <a:lnSpc>
              <a:spcPts val="600"/>
            </a:lnSpc>
          </a:pPr>
          <a:endParaRPr lang="en-US" sz="800" baseline="0">
            <a:latin typeface="Courier New" panose="02070309020205020404" pitchFamily="49" charset="0"/>
            <a:cs typeface="Courier New" panose="02070309020205020404" pitchFamily="49" charset="0"/>
          </a:endParaRPr>
        </a:p>
        <a:p>
          <a:pPr>
            <a:lnSpc>
              <a:spcPts val="600"/>
            </a:lnSpc>
          </a:pPr>
          <a:r>
            <a:rPr lang="en-US" sz="800" baseline="0">
              <a:latin typeface="Courier New" panose="02070309020205020404" pitchFamily="49" charset="0"/>
              <a:cs typeface="Courier New" panose="02070309020205020404" pitchFamily="49" charset="0"/>
            </a:rPr>
            <a:t>. psmatch2 vietnam_vet female age age_sq, logit out(incwage)</a:t>
          </a:r>
        </a:p>
        <a:p>
          <a:pPr>
            <a:lnSpc>
              <a:spcPts val="600"/>
            </a:lnSpc>
          </a:pPr>
          <a:endParaRPr lang="en-US" sz="800" baseline="0">
            <a:latin typeface="Courier New" panose="02070309020205020404" pitchFamily="49" charset="0"/>
            <a:cs typeface="Courier New" panose="02070309020205020404" pitchFamily="49" charset="0"/>
          </a:endParaRPr>
        </a:p>
        <a:p>
          <a:pPr>
            <a:lnSpc>
              <a:spcPts val="600"/>
            </a:lnSpc>
          </a:pPr>
          <a:r>
            <a:rPr lang="en-US" sz="800" baseline="0">
              <a:latin typeface="Courier New" panose="02070309020205020404" pitchFamily="49" charset="0"/>
              <a:cs typeface="Courier New" panose="02070309020205020404" pitchFamily="49" charset="0"/>
            </a:rPr>
            <a:t>Logistic regression                               Number of obs   =     103226</a:t>
          </a:r>
        </a:p>
        <a:p>
          <a:pPr>
            <a:lnSpc>
              <a:spcPts val="600"/>
            </a:lnSpc>
          </a:pPr>
          <a:r>
            <a:rPr lang="en-US" sz="800" baseline="0">
              <a:latin typeface="Courier New" panose="02070309020205020404" pitchFamily="49" charset="0"/>
              <a:cs typeface="Courier New" panose="02070309020205020404" pitchFamily="49" charset="0"/>
            </a:rPr>
            <a:t>                                                  LR chi2(3)      =   13598.75</a:t>
          </a:r>
        </a:p>
        <a:p>
          <a:pPr>
            <a:lnSpc>
              <a:spcPts val="600"/>
            </a:lnSpc>
          </a:pPr>
          <a:r>
            <a:rPr lang="en-US" sz="800" baseline="0">
              <a:latin typeface="Courier New" panose="02070309020205020404" pitchFamily="49" charset="0"/>
              <a:cs typeface="Courier New" panose="02070309020205020404" pitchFamily="49" charset="0"/>
            </a:rPr>
            <a:t>                                                  Prob &gt; chi2     =     0.0000</a:t>
          </a:r>
        </a:p>
        <a:p>
          <a:pPr>
            <a:lnSpc>
              <a:spcPts val="700"/>
            </a:lnSpc>
          </a:pPr>
          <a:r>
            <a:rPr lang="en-US" sz="800" baseline="0">
              <a:latin typeface="Courier New" panose="02070309020205020404" pitchFamily="49" charset="0"/>
              <a:cs typeface="Courier New" panose="02070309020205020404" pitchFamily="49" charset="0"/>
            </a:rPr>
            <a:t>Log likelihood = -9093.2758                       Pseudo R2       =     0.4278</a:t>
          </a:r>
        </a:p>
        <a:p>
          <a:pPr>
            <a:lnSpc>
              <a:spcPts val="600"/>
            </a:lnSpc>
          </a:pPr>
          <a:endParaRPr lang="en-US" sz="800" baseline="0">
            <a:latin typeface="Courier New" panose="02070309020205020404" pitchFamily="49" charset="0"/>
            <a:cs typeface="Courier New" panose="02070309020205020404" pitchFamily="49" charset="0"/>
          </a:endParaRPr>
        </a:p>
        <a:p>
          <a:pPr>
            <a:lnSpc>
              <a:spcPts val="600"/>
            </a:lnSpc>
          </a:pPr>
          <a:r>
            <a:rPr lang="en-US" sz="800" baseline="0">
              <a:latin typeface="Courier New" panose="02070309020205020404" pitchFamily="49" charset="0"/>
              <a:cs typeface="Courier New" panose="02070309020205020404" pitchFamily="49" charset="0"/>
            </a:rPr>
            <a:t>------------------------------------------------------------------------------</a:t>
          </a:r>
        </a:p>
        <a:p>
          <a:pPr>
            <a:lnSpc>
              <a:spcPts val="600"/>
            </a:lnSpc>
          </a:pPr>
          <a:r>
            <a:rPr lang="en-US" sz="800" baseline="0">
              <a:latin typeface="Courier New" panose="02070309020205020404" pitchFamily="49" charset="0"/>
              <a:cs typeface="Courier New" panose="02070309020205020404" pitchFamily="49" charset="0"/>
            </a:rPr>
            <a:t> vietnam_vet |      Coef.   Std. Err.      z    P&gt;|z|     [95% Conf. Interval]</a:t>
          </a:r>
        </a:p>
        <a:p>
          <a:pPr>
            <a:lnSpc>
              <a:spcPts val="600"/>
            </a:lnSpc>
          </a:pPr>
          <a:r>
            <a:rPr lang="en-US" sz="800" baseline="0">
              <a:latin typeface="Courier New" panose="02070309020205020404" pitchFamily="49" charset="0"/>
              <a:cs typeface="Courier New" panose="02070309020205020404" pitchFamily="49" charset="0"/>
            </a:rPr>
            <a:t>-------------+----------------------------------------------------------------</a:t>
          </a:r>
        </a:p>
        <a:p>
          <a:pPr>
            <a:lnSpc>
              <a:spcPts val="600"/>
            </a:lnSpc>
          </a:pPr>
          <a:r>
            <a:rPr lang="en-US" sz="800" baseline="0">
              <a:latin typeface="Courier New" panose="02070309020205020404" pitchFamily="49" charset="0"/>
              <a:cs typeface="Courier New" panose="02070309020205020404" pitchFamily="49" charset="0"/>
            </a:rPr>
            <a:t>      female |  -3.955839   .1027667   -38.49   0.000    -4.157258    -3.75442</a:t>
          </a:r>
        </a:p>
        <a:p>
          <a:pPr>
            <a:lnSpc>
              <a:spcPts val="600"/>
            </a:lnSpc>
          </a:pPr>
          <a:r>
            <a:rPr lang="en-US" sz="800" baseline="0">
              <a:latin typeface="Courier New" panose="02070309020205020404" pitchFamily="49" charset="0"/>
              <a:cs typeface="Courier New" panose="02070309020205020404" pitchFamily="49" charset="0"/>
            </a:rPr>
            <a:t>         age |   2.155242   .0494435    43.59   0.000     2.058335     2.25215</a:t>
          </a:r>
        </a:p>
        <a:p>
          <a:pPr>
            <a:lnSpc>
              <a:spcPts val="600"/>
            </a:lnSpc>
          </a:pPr>
          <a:r>
            <a:rPr lang="en-US" sz="800" baseline="0">
              <a:latin typeface="Courier New" panose="02070309020205020404" pitchFamily="49" charset="0"/>
              <a:cs typeface="Courier New" panose="02070309020205020404" pitchFamily="49" charset="0"/>
            </a:rPr>
            <a:t>      age_sq |  -.0200199   .0004662   -42.95   0.000    -.0209335   -.0191062</a:t>
          </a:r>
        </a:p>
        <a:p>
          <a:pPr>
            <a:lnSpc>
              <a:spcPts val="600"/>
            </a:lnSpc>
          </a:pPr>
          <a:r>
            <a:rPr lang="en-US" sz="800" baseline="0">
              <a:latin typeface="Courier New" panose="02070309020205020404" pitchFamily="49" charset="0"/>
              <a:cs typeface="Courier New" panose="02070309020205020404" pitchFamily="49" charset="0"/>
            </a:rPr>
            <a:t>       _cons |  -58.63624   1.302423   -45.02   0.000    -61.18895   -56.08354</a:t>
          </a:r>
        </a:p>
        <a:p>
          <a:pPr>
            <a:lnSpc>
              <a:spcPts val="600"/>
            </a:lnSpc>
          </a:pPr>
          <a:r>
            <a:rPr lang="en-US" sz="800" baseline="0">
              <a:latin typeface="Courier New" panose="02070309020205020404" pitchFamily="49" charset="0"/>
              <a:cs typeface="Courier New" panose="02070309020205020404" pitchFamily="49" charset="0"/>
            </a:rPr>
            <a:t>------------------------------------------------------------------------------</a:t>
          </a:r>
        </a:p>
        <a:p>
          <a:pPr>
            <a:lnSpc>
              <a:spcPts val="600"/>
            </a:lnSpc>
          </a:pPr>
          <a:r>
            <a:rPr lang="en-US" sz="800" baseline="0">
              <a:latin typeface="Courier New" panose="02070309020205020404" pitchFamily="49" charset="0"/>
              <a:cs typeface="Courier New" panose="02070309020205020404" pitchFamily="49" charset="0"/>
            </a:rPr>
            <a:t>Note: 23526 failures and 0 successes completely determined.</a:t>
          </a:r>
        </a:p>
        <a:p>
          <a:pPr>
            <a:lnSpc>
              <a:spcPts val="600"/>
            </a:lnSpc>
          </a:pPr>
          <a:r>
            <a:rPr lang="en-US" sz="800" baseline="0">
              <a:latin typeface="Courier New" panose="02070309020205020404" pitchFamily="49" charset="0"/>
              <a:cs typeface="Courier New" panose="02070309020205020404" pitchFamily="49" charset="0"/>
            </a:rPr>
            <a:t>There are observations with identical propensity score values.</a:t>
          </a:r>
        </a:p>
        <a:p>
          <a:pPr>
            <a:lnSpc>
              <a:spcPts val="600"/>
            </a:lnSpc>
          </a:pPr>
          <a:r>
            <a:rPr lang="en-US" sz="800" baseline="0">
              <a:latin typeface="Courier New" panose="02070309020205020404" pitchFamily="49" charset="0"/>
              <a:cs typeface="Courier New" panose="02070309020205020404" pitchFamily="49" charset="0"/>
            </a:rPr>
            <a:t>The sort order of the data could affect your results.</a:t>
          </a:r>
        </a:p>
        <a:p>
          <a:pPr>
            <a:lnSpc>
              <a:spcPts val="600"/>
            </a:lnSpc>
          </a:pPr>
          <a:r>
            <a:rPr lang="en-US" sz="800" baseline="0">
              <a:latin typeface="Courier New" panose="02070309020205020404" pitchFamily="49" charset="0"/>
              <a:cs typeface="Courier New" panose="02070309020205020404" pitchFamily="49" charset="0"/>
            </a:rPr>
            <a:t>Make sure that the sort order is random before calling psmatch2.</a:t>
          </a:r>
        </a:p>
        <a:p>
          <a:pPr>
            <a:lnSpc>
              <a:spcPts val="600"/>
            </a:lnSpc>
          </a:pPr>
          <a:r>
            <a:rPr lang="en-US" sz="800" baseline="0">
              <a:latin typeface="Courier New" panose="02070309020205020404" pitchFamily="49" charset="0"/>
              <a:cs typeface="Courier New" panose="02070309020205020404" pitchFamily="49" charset="0"/>
            </a:rPr>
            <a:t>----------------------------------------------------------------------------------------</a:t>
          </a:r>
        </a:p>
        <a:p>
          <a:pPr>
            <a:lnSpc>
              <a:spcPts val="600"/>
            </a:lnSpc>
          </a:pPr>
          <a:r>
            <a:rPr lang="en-US" sz="800" baseline="0">
              <a:latin typeface="Courier New" panose="02070309020205020404" pitchFamily="49" charset="0"/>
              <a:cs typeface="Courier New" panose="02070309020205020404" pitchFamily="49" charset="0"/>
            </a:rPr>
            <a:t>        Variable     Sample |    Treated     Controls   Difference         S.E.   T-stat</a:t>
          </a:r>
        </a:p>
        <a:p>
          <a:pPr>
            <a:lnSpc>
              <a:spcPts val="600"/>
            </a:lnSpc>
          </a:pPr>
          <a:r>
            <a:rPr lang="en-US" sz="800" baseline="0">
              <a:latin typeface="Courier New" panose="02070309020205020404" pitchFamily="49" charset="0"/>
              <a:cs typeface="Courier New" panose="02070309020205020404" pitchFamily="49" charset="0"/>
            </a:rPr>
            <a:t>----------------------------+-----------------------------------------------------------</a:t>
          </a:r>
        </a:p>
        <a:p>
          <a:pPr>
            <a:lnSpc>
              <a:spcPts val="600"/>
            </a:lnSpc>
          </a:pPr>
          <a:r>
            <a:rPr lang="en-US" sz="800" baseline="0">
              <a:latin typeface="Courier New" panose="02070309020205020404" pitchFamily="49" charset="0"/>
              <a:cs typeface="Courier New" panose="02070309020205020404" pitchFamily="49" charset="0"/>
            </a:rPr>
            <a:t>         incwage  Unmatched | 37319.2408   18801.9126   18517.3282   480.546197    38.53</a:t>
          </a:r>
        </a:p>
        <a:p>
          <a:pPr>
            <a:lnSpc>
              <a:spcPts val="600"/>
            </a:lnSpc>
          </a:pPr>
          <a:r>
            <a:rPr lang="en-US" sz="800" baseline="0">
              <a:latin typeface="Courier New" panose="02070309020205020404" pitchFamily="49" charset="0"/>
              <a:cs typeface="Courier New" panose="02070309020205020404" pitchFamily="49" charset="0"/>
            </a:rPr>
            <a:t>                        ATT | 37319.2408    62367.483  -25048.2422    12308.128    -2.04</a:t>
          </a:r>
        </a:p>
        <a:p>
          <a:pPr>
            <a:lnSpc>
              <a:spcPts val="600"/>
            </a:lnSpc>
          </a:pPr>
          <a:r>
            <a:rPr lang="en-US" sz="800" baseline="0">
              <a:latin typeface="Courier New" panose="02070309020205020404" pitchFamily="49" charset="0"/>
              <a:cs typeface="Courier New" panose="02070309020205020404" pitchFamily="49" charset="0"/>
            </a:rPr>
            <a:t>----------------------------+-----------------------------------------------------------</a:t>
          </a:r>
        </a:p>
        <a:p>
          <a:pPr>
            <a:lnSpc>
              <a:spcPts val="600"/>
            </a:lnSpc>
          </a:pPr>
          <a:r>
            <a:rPr lang="en-US" sz="800" baseline="0">
              <a:latin typeface="Courier New" panose="02070309020205020404" pitchFamily="49" charset="0"/>
              <a:cs typeface="Courier New" panose="02070309020205020404" pitchFamily="49" charset="0"/>
            </a:rPr>
            <a:t>Note: S.E. does not take into account that the propensity score is estimated.</a:t>
          </a:r>
        </a:p>
        <a:p>
          <a:pPr>
            <a:lnSpc>
              <a:spcPts val="600"/>
            </a:lnSpc>
          </a:pPr>
          <a:endParaRPr lang="en-US" sz="800" baseline="0">
            <a:latin typeface="Courier New" panose="02070309020205020404" pitchFamily="49" charset="0"/>
            <a:cs typeface="Courier New" panose="02070309020205020404" pitchFamily="49" charset="0"/>
          </a:endParaRPr>
        </a:p>
        <a:p>
          <a:pPr>
            <a:lnSpc>
              <a:spcPts val="600"/>
            </a:lnSpc>
          </a:pPr>
          <a:r>
            <a:rPr lang="en-US" sz="800" baseline="0">
              <a:latin typeface="Courier New" panose="02070309020205020404" pitchFamily="49" charset="0"/>
              <a:cs typeface="Courier New" panose="02070309020205020404" pitchFamily="49" charset="0"/>
            </a:rPr>
            <a:t>           | psmatch2:</a:t>
          </a:r>
        </a:p>
        <a:p>
          <a:pPr>
            <a:lnSpc>
              <a:spcPts val="600"/>
            </a:lnSpc>
          </a:pPr>
          <a:r>
            <a:rPr lang="en-US" sz="800" baseline="0">
              <a:latin typeface="Courier New" panose="02070309020205020404" pitchFamily="49" charset="0"/>
              <a:cs typeface="Courier New" panose="02070309020205020404" pitchFamily="49" charset="0"/>
            </a:rPr>
            <a:t> psmatch2: |   Common</a:t>
          </a:r>
        </a:p>
        <a:p>
          <a:pPr>
            <a:lnSpc>
              <a:spcPts val="600"/>
            </a:lnSpc>
          </a:pPr>
          <a:r>
            <a:rPr lang="en-US" sz="800" baseline="0">
              <a:latin typeface="Courier New" panose="02070309020205020404" pitchFamily="49" charset="0"/>
              <a:cs typeface="Courier New" panose="02070309020205020404" pitchFamily="49" charset="0"/>
            </a:rPr>
            <a:t> Treatment |  support</a:t>
          </a:r>
        </a:p>
        <a:p>
          <a:pPr>
            <a:lnSpc>
              <a:spcPts val="600"/>
            </a:lnSpc>
          </a:pPr>
          <a:r>
            <a:rPr lang="en-US" sz="800" baseline="0">
              <a:latin typeface="Courier New" panose="02070309020205020404" pitchFamily="49" charset="0"/>
              <a:cs typeface="Courier New" panose="02070309020205020404" pitchFamily="49" charset="0"/>
            </a:rPr>
            <a:t>assignment | On suppor |     Total</a:t>
          </a:r>
        </a:p>
        <a:p>
          <a:pPr>
            <a:lnSpc>
              <a:spcPts val="600"/>
            </a:lnSpc>
          </a:pPr>
          <a:r>
            <a:rPr lang="en-US" sz="800" baseline="0">
              <a:latin typeface="Courier New" panose="02070309020205020404" pitchFamily="49" charset="0"/>
              <a:cs typeface="Courier New" panose="02070309020205020404" pitchFamily="49" charset="0"/>
            </a:rPr>
            <a:t>-----------+-----------+----------</a:t>
          </a:r>
        </a:p>
        <a:p>
          <a:pPr>
            <a:lnSpc>
              <a:spcPts val="600"/>
            </a:lnSpc>
          </a:pPr>
          <a:r>
            <a:rPr lang="en-US" sz="800" baseline="0">
              <a:latin typeface="Courier New" panose="02070309020205020404" pitchFamily="49" charset="0"/>
              <a:cs typeface="Courier New" panose="02070309020205020404" pitchFamily="49" charset="0"/>
            </a:rPr>
            <a:t> Untreated |    99,543 |    99,543 </a:t>
          </a:r>
        </a:p>
        <a:p>
          <a:pPr>
            <a:lnSpc>
              <a:spcPts val="700"/>
            </a:lnSpc>
          </a:pPr>
          <a:r>
            <a:rPr lang="en-US" sz="800" baseline="0">
              <a:latin typeface="Courier New" panose="02070309020205020404" pitchFamily="49" charset="0"/>
              <a:cs typeface="Courier New" panose="02070309020205020404" pitchFamily="49" charset="0"/>
            </a:rPr>
            <a:t>   Treated |     3,683 |     3,683 </a:t>
          </a:r>
        </a:p>
        <a:p>
          <a:pPr>
            <a:lnSpc>
              <a:spcPts val="600"/>
            </a:lnSpc>
          </a:pPr>
          <a:r>
            <a:rPr lang="en-US" sz="800" baseline="0">
              <a:latin typeface="Courier New" panose="02070309020205020404" pitchFamily="49" charset="0"/>
              <a:cs typeface="Courier New" panose="02070309020205020404" pitchFamily="49" charset="0"/>
            </a:rPr>
            <a:t>-----------+-----------+----------</a:t>
          </a:r>
        </a:p>
        <a:p>
          <a:pPr>
            <a:lnSpc>
              <a:spcPts val="600"/>
            </a:lnSpc>
          </a:pPr>
          <a:r>
            <a:rPr lang="en-US" sz="800" baseline="0">
              <a:latin typeface="Courier New" panose="02070309020205020404" pitchFamily="49" charset="0"/>
              <a:cs typeface="Courier New" panose="02070309020205020404" pitchFamily="49" charset="0"/>
            </a:rPr>
            <a:t>     Total |   103,226 |   103,226 </a:t>
          </a:r>
        </a:p>
        <a:p>
          <a:pPr>
            <a:lnSpc>
              <a:spcPts val="600"/>
            </a:lnSpc>
          </a:pPr>
          <a:endParaRPr lang="en-US" sz="800" baseline="0">
            <a:latin typeface="Courier New" panose="02070309020205020404" pitchFamily="49" charset="0"/>
            <a:cs typeface="Courier New" panose="02070309020205020404" pitchFamily="49" charset="0"/>
          </a:endParaRPr>
        </a:p>
        <a:p>
          <a:pPr>
            <a:lnSpc>
              <a:spcPts val="600"/>
            </a:lnSpc>
          </a:pPr>
          <a:r>
            <a:rPr lang="en-US" sz="800" baseline="0">
              <a:latin typeface="Courier New" panose="02070309020205020404" pitchFamily="49" charset="0"/>
              <a:cs typeface="Courier New" panose="02070309020205020404" pitchFamily="49" charset="0"/>
            </a:rPr>
            <a:t>* Part of the reason that the SE is so large here, is that there are only 42 different age-gender combinations of Vietnam veterans, so only 42 different matched cases get used, because we are allowing the same matched cased to be used with replacement, see the box to the right, based on the variable _n1 produced by psmatch2, which points to the id of each match.</a:t>
          </a:r>
        </a:p>
        <a:p>
          <a:pPr>
            <a:lnSpc>
              <a:spcPts val="600"/>
            </a:lnSpc>
          </a:pPr>
          <a:endParaRPr lang="en-US" sz="800" baseline="0">
            <a:latin typeface="Courier New" panose="02070309020205020404" pitchFamily="49" charset="0"/>
            <a:cs typeface="Courier New" panose="02070309020205020404" pitchFamily="49" charset="0"/>
          </a:endParaRPr>
        </a:p>
        <a:p>
          <a:pPr>
            <a:lnSpc>
              <a:spcPts val="600"/>
            </a:lnSpc>
          </a:pPr>
          <a:endParaRPr lang="en-US" sz="800" baseline="0">
            <a:latin typeface="Courier New" panose="02070309020205020404" pitchFamily="49" charset="0"/>
            <a:cs typeface="Courier New" panose="02070309020205020404" pitchFamily="49" charset="0"/>
          </a:endParaRPr>
        </a:p>
        <a:p>
          <a:pPr>
            <a:lnSpc>
              <a:spcPts val="600"/>
            </a:lnSpc>
          </a:pPr>
          <a:r>
            <a:rPr lang="en-US" sz="800" baseline="0">
              <a:latin typeface="Courier New" panose="02070309020205020404" pitchFamily="49" charset="0"/>
              <a:cs typeface="Courier New" panose="02070309020205020404" pitchFamily="49" charset="0"/>
            </a:rPr>
            <a:t>* And now: what if we add the age filter for 25-64?</a:t>
          </a:r>
        </a:p>
        <a:p>
          <a:pPr>
            <a:lnSpc>
              <a:spcPts val="600"/>
            </a:lnSpc>
          </a:pPr>
          <a:endParaRPr lang="en-US" sz="800" baseline="0">
            <a:latin typeface="Courier New" panose="02070309020205020404" pitchFamily="49" charset="0"/>
            <a:cs typeface="Courier New" panose="02070309020205020404" pitchFamily="49" charset="0"/>
          </a:endParaRPr>
        </a:p>
        <a:p>
          <a:pPr>
            <a:lnSpc>
              <a:spcPts val="600"/>
            </a:lnSpc>
          </a:pPr>
          <a:endParaRPr lang="en-US" sz="800" baseline="0">
            <a:latin typeface="Courier New" panose="02070309020205020404" pitchFamily="49" charset="0"/>
            <a:cs typeface="Courier New" panose="02070309020205020404" pitchFamily="49" charset="0"/>
          </a:endParaRPr>
        </a:p>
        <a:p>
          <a:pPr>
            <a:lnSpc>
              <a:spcPts val="600"/>
            </a:lnSpc>
          </a:pPr>
          <a:r>
            <a:rPr lang="en-US" sz="800" baseline="0">
              <a:latin typeface="Courier New" panose="02070309020205020404" pitchFamily="49" charset="0"/>
              <a:cs typeface="Courier New" panose="02070309020205020404" pitchFamily="49" charset="0"/>
            </a:rPr>
            <a:t>. psmatch2 vietnam_vet female age age_sq if age&gt;=25 &amp; age&lt;=64, logit out(incwage)</a:t>
          </a:r>
        </a:p>
        <a:p>
          <a:pPr>
            <a:lnSpc>
              <a:spcPts val="600"/>
            </a:lnSpc>
          </a:pPr>
          <a:endParaRPr lang="en-US" sz="800" baseline="0">
            <a:latin typeface="Courier New" panose="02070309020205020404" pitchFamily="49" charset="0"/>
            <a:cs typeface="Courier New" panose="02070309020205020404" pitchFamily="49" charset="0"/>
          </a:endParaRPr>
        </a:p>
        <a:p>
          <a:pPr>
            <a:lnSpc>
              <a:spcPts val="600"/>
            </a:lnSpc>
          </a:pPr>
          <a:r>
            <a:rPr lang="en-US" sz="800" baseline="0">
              <a:latin typeface="Courier New" panose="02070309020205020404" pitchFamily="49" charset="0"/>
              <a:cs typeface="Courier New" panose="02070309020205020404" pitchFamily="49" charset="0"/>
            </a:rPr>
            <a:t>Logistic regression                               Number of obs   =      69305</a:t>
          </a:r>
        </a:p>
        <a:p>
          <a:pPr>
            <a:lnSpc>
              <a:spcPts val="600"/>
            </a:lnSpc>
          </a:pPr>
          <a:r>
            <a:rPr lang="en-US" sz="800" baseline="0">
              <a:latin typeface="Courier New" panose="02070309020205020404" pitchFamily="49" charset="0"/>
              <a:cs typeface="Courier New" panose="02070309020205020404" pitchFamily="49" charset="0"/>
            </a:rPr>
            <a:t>                                                  LR chi2(3)      =   11240.16</a:t>
          </a:r>
        </a:p>
        <a:p>
          <a:pPr>
            <a:lnSpc>
              <a:spcPts val="600"/>
            </a:lnSpc>
          </a:pPr>
          <a:r>
            <a:rPr lang="en-US" sz="800" baseline="0">
              <a:latin typeface="Courier New" panose="02070309020205020404" pitchFamily="49" charset="0"/>
              <a:cs typeface="Courier New" panose="02070309020205020404" pitchFamily="49" charset="0"/>
            </a:rPr>
            <a:t>                                                  Prob &gt; chi2     =     0.0000</a:t>
          </a:r>
        </a:p>
        <a:p>
          <a:pPr>
            <a:lnSpc>
              <a:spcPts val="600"/>
            </a:lnSpc>
          </a:pPr>
          <a:r>
            <a:rPr lang="en-US" sz="800" baseline="0">
              <a:latin typeface="Courier New" panose="02070309020205020404" pitchFamily="49" charset="0"/>
              <a:cs typeface="Courier New" panose="02070309020205020404" pitchFamily="49" charset="0"/>
            </a:rPr>
            <a:t>Log likelihood = -8500.0923                       Pseudo R2       =     0.3980</a:t>
          </a:r>
        </a:p>
        <a:p>
          <a:pPr>
            <a:lnSpc>
              <a:spcPts val="600"/>
            </a:lnSpc>
          </a:pPr>
          <a:endParaRPr lang="en-US" sz="800" baseline="0">
            <a:latin typeface="Courier New" panose="02070309020205020404" pitchFamily="49" charset="0"/>
            <a:cs typeface="Courier New" panose="02070309020205020404" pitchFamily="49" charset="0"/>
          </a:endParaRPr>
        </a:p>
        <a:p>
          <a:pPr>
            <a:lnSpc>
              <a:spcPts val="600"/>
            </a:lnSpc>
          </a:pPr>
          <a:r>
            <a:rPr lang="en-US" sz="800" baseline="0">
              <a:latin typeface="Courier New" panose="02070309020205020404" pitchFamily="49" charset="0"/>
              <a:cs typeface="Courier New" panose="02070309020205020404" pitchFamily="49" charset="0"/>
            </a:rPr>
            <a:t>------------------------------------------------------------------------------</a:t>
          </a:r>
        </a:p>
        <a:p>
          <a:pPr>
            <a:lnSpc>
              <a:spcPts val="600"/>
            </a:lnSpc>
          </a:pPr>
          <a:r>
            <a:rPr lang="en-US" sz="800" baseline="0">
              <a:latin typeface="Courier New" panose="02070309020205020404" pitchFamily="49" charset="0"/>
              <a:cs typeface="Courier New" panose="02070309020205020404" pitchFamily="49" charset="0"/>
            </a:rPr>
            <a:t> vietnam_vet |      Coef.   Std. Err.      z    P&gt;|z|     [95% Conf. Interval]</a:t>
          </a:r>
        </a:p>
        <a:p>
          <a:pPr>
            <a:lnSpc>
              <a:spcPts val="600"/>
            </a:lnSpc>
          </a:pPr>
          <a:r>
            <a:rPr lang="en-US" sz="800" baseline="0">
              <a:latin typeface="Courier New" panose="02070309020205020404" pitchFamily="49" charset="0"/>
              <a:cs typeface="Courier New" panose="02070309020205020404" pitchFamily="49" charset="0"/>
            </a:rPr>
            <a:t>-------------+----------------------------------------------------------------</a:t>
          </a:r>
        </a:p>
        <a:p>
          <a:pPr>
            <a:lnSpc>
              <a:spcPts val="600"/>
            </a:lnSpc>
          </a:pPr>
          <a:r>
            <a:rPr lang="en-US" sz="800" baseline="0">
              <a:latin typeface="Courier New" panose="02070309020205020404" pitchFamily="49" charset="0"/>
              <a:cs typeface="Courier New" panose="02070309020205020404" pitchFamily="49" charset="0"/>
            </a:rPr>
            <a:t>      female |  -3.955369   .1029259   -38.43   0.000      -4.1571   -3.753638</a:t>
          </a:r>
        </a:p>
        <a:p>
          <a:pPr>
            <a:lnSpc>
              <a:spcPts val="600"/>
            </a:lnSpc>
          </a:pPr>
          <a:r>
            <a:rPr lang="en-US" sz="800" baseline="0">
              <a:latin typeface="Courier New" panose="02070309020205020404" pitchFamily="49" charset="0"/>
              <a:cs typeface="Courier New" panose="02070309020205020404" pitchFamily="49" charset="0"/>
            </a:rPr>
            <a:t>         age |   2.736083   .0681957    40.12   0.000     2.602422    2.869745</a:t>
          </a:r>
        </a:p>
        <a:p>
          <a:pPr>
            <a:lnSpc>
              <a:spcPts val="600"/>
            </a:lnSpc>
          </a:pPr>
          <a:r>
            <a:rPr lang="en-US" sz="800" baseline="0">
              <a:latin typeface="Courier New" panose="02070309020205020404" pitchFamily="49" charset="0"/>
              <a:cs typeface="Courier New" panose="02070309020205020404" pitchFamily="49" charset="0"/>
            </a:rPr>
            <a:t>      age_sq |  -.0257003    .000652   -39.42   0.000    -.0269782   -.0244224</a:t>
          </a:r>
        </a:p>
        <a:p>
          <a:pPr>
            <a:lnSpc>
              <a:spcPts val="600"/>
            </a:lnSpc>
          </a:pPr>
          <a:r>
            <a:rPr lang="en-US" sz="800" baseline="0">
              <a:latin typeface="Courier New" panose="02070309020205020404" pitchFamily="49" charset="0"/>
              <a:cs typeface="Courier New" panose="02070309020205020404" pitchFamily="49" charset="0"/>
            </a:rPr>
            <a:t>       _cons |  -73.34775   1.773539   -41.36   0.000    -76.82382   -69.87168</a:t>
          </a:r>
        </a:p>
        <a:p>
          <a:pPr>
            <a:lnSpc>
              <a:spcPts val="600"/>
            </a:lnSpc>
          </a:pPr>
          <a:r>
            <a:rPr lang="en-US" sz="800" baseline="0">
              <a:latin typeface="Courier New" panose="02070309020205020404" pitchFamily="49" charset="0"/>
              <a:cs typeface="Courier New" panose="02070309020205020404" pitchFamily="49" charset="0"/>
            </a:rPr>
            <a:t>------------------------------------------------------------------------------</a:t>
          </a:r>
        </a:p>
        <a:p>
          <a:pPr>
            <a:lnSpc>
              <a:spcPts val="700"/>
            </a:lnSpc>
          </a:pPr>
          <a:r>
            <a:rPr lang="en-US" sz="800" baseline="0">
              <a:latin typeface="Courier New" panose="02070309020205020404" pitchFamily="49" charset="0"/>
              <a:cs typeface="Courier New" panose="02070309020205020404" pitchFamily="49" charset="0"/>
            </a:rPr>
            <a:t>Note: 7953 failures and 0 successes completely determined.</a:t>
          </a:r>
        </a:p>
        <a:p>
          <a:pPr>
            <a:lnSpc>
              <a:spcPts val="600"/>
            </a:lnSpc>
          </a:pPr>
          <a:r>
            <a:rPr lang="en-US" sz="800" baseline="0">
              <a:latin typeface="Courier New" panose="02070309020205020404" pitchFamily="49" charset="0"/>
              <a:cs typeface="Courier New" panose="02070309020205020404" pitchFamily="49" charset="0"/>
            </a:rPr>
            <a:t>There are observations with identical propensity score values.</a:t>
          </a:r>
        </a:p>
        <a:p>
          <a:pPr>
            <a:lnSpc>
              <a:spcPts val="600"/>
            </a:lnSpc>
          </a:pPr>
          <a:r>
            <a:rPr lang="en-US" sz="800" baseline="0">
              <a:latin typeface="Courier New" panose="02070309020205020404" pitchFamily="49" charset="0"/>
              <a:cs typeface="Courier New" panose="02070309020205020404" pitchFamily="49" charset="0"/>
            </a:rPr>
            <a:t>The sort order of the data could affect your results.</a:t>
          </a:r>
        </a:p>
        <a:p>
          <a:pPr>
            <a:lnSpc>
              <a:spcPts val="600"/>
            </a:lnSpc>
          </a:pPr>
          <a:r>
            <a:rPr lang="en-US" sz="800" baseline="0">
              <a:latin typeface="Courier New" panose="02070309020205020404" pitchFamily="49" charset="0"/>
              <a:cs typeface="Courier New" panose="02070309020205020404" pitchFamily="49" charset="0"/>
            </a:rPr>
            <a:t>Make sure that the sort order is random before calling psmatch2.</a:t>
          </a:r>
        </a:p>
        <a:p>
          <a:pPr>
            <a:lnSpc>
              <a:spcPts val="600"/>
            </a:lnSpc>
          </a:pPr>
          <a:r>
            <a:rPr lang="en-US" sz="800" baseline="0">
              <a:latin typeface="Courier New" panose="02070309020205020404" pitchFamily="49" charset="0"/>
              <a:cs typeface="Courier New" panose="02070309020205020404" pitchFamily="49" charset="0"/>
            </a:rPr>
            <a:t>----------------------------------------------------------------------------------------</a:t>
          </a:r>
        </a:p>
        <a:p>
          <a:pPr>
            <a:lnSpc>
              <a:spcPts val="600"/>
            </a:lnSpc>
          </a:pPr>
          <a:r>
            <a:rPr lang="en-US" sz="800" baseline="0">
              <a:latin typeface="Courier New" panose="02070309020205020404" pitchFamily="49" charset="0"/>
              <a:cs typeface="Courier New" panose="02070309020205020404" pitchFamily="49" charset="0"/>
            </a:rPr>
            <a:t>        Variable     Sample |    Treated     Controls   Difference         S.E.   T-stat</a:t>
          </a:r>
        </a:p>
        <a:p>
          <a:pPr>
            <a:lnSpc>
              <a:spcPts val="600"/>
            </a:lnSpc>
          </a:pPr>
          <a:r>
            <a:rPr lang="en-US" sz="800" baseline="0">
              <a:latin typeface="Courier New" panose="02070309020205020404" pitchFamily="49" charset="0"/>
              <a:cs typeface="Courier New" panose="02070309020205020404" pitchFamily="49" charset="0"/>
            </a:rPr>
            <a:t>----------------------------+-----------------------------------------------------------</a:t>
          </a:r>
        </a:p>
        <a:p>
          <a:pPr>
            <a:lnSpc>
              <a:spcPts val="600"/>
            </a:lnSpc>
          </a:pPr>
          <a:r>
            <a:rPr lang="en-US" sz="800" baseline="0">
              <a:latin typeface="Courier New" panose="02070309020205020404" pitchFamily="49" charset="0"/>
              <a:cs typeface="Courier New" panose="02070309020205020404" pitchFamily="49" charset="0"/>
            </a:rPr>
            <a:t>         incwage  Unmatched | 38030.8657   25978.1918   12052.6739   542.245931    22.23</a:t>
          </a:r>
        </a:p>
        <a:p>
          <a:pPr>
            <a:lnSpc>
              <a:spcPts val="600"/>
            </a:lnSpc>
          </a:pPr>
          <a:r>
            <a:rPr lang="en-US" sz="800" baseline="0">
              <a:latin typeface="Courier New" panose="02070309020205020404" pitchFamily="49" charset="0"/>
              <a:cs typeface="Courier New" panose="02070309020205020404" pitchFamily="49" charset="0"/>
            </a:rPr>
            <a:t>                        ATT | 38030.8657   63961.1145  -25930.2488   13232.0448    -1.96</a:t>
          </a:r>
        </a:p>
        <a:p>
          <a:pPr>
            <a:lnSpc>
              <a:spcPts val="600"/>
            </a:lnSpc>
          </a:pPr>
          <a:r>
            <a:rPr lang="en-US" sz="800" baseline="0">
              <a:latin typeface="Courier New" panose="02070309020205020404" pitchFamily="49" charset="0"/>
              <a:cs typeface="Courier New" panose="02070309020205020404" pitchFamily="49" charset="0"/>
            </a:rPr>
            <a:t>----------------------------+-----------------------------------------------------------</a:t>
          </a:r>
        </a:p>
        <a:p>
          <a:pPr>
            <a:lnSpc>
              <a:spcPts val="600"/>
            </a:lnSpc>
          </a:pPr>
          <a:r>
            <a:rPr lang="en-US" sz="800" baseline="0">
              <a:latin typeface="Courier New" panose="02070309020205020404" pitchFamily="49" charset="0"/>
              <a:cs typeface="Courier New" panose="02070309020205020404" pitchFamily="49" charset="0"/>
            </a:rPr>
            <a:t>Note: S.E. does not take into account that the propensity score is estimated.</a:t>
          </a:r>
        </a:p>
        <a:p>
          <a:pPr>
            <a:lnSpc>
              <a:spcPts val="600"/>
            </a:lnSpc>
          </a:pPr>
          <a:endParaRPr lang="en-US" sz="800" baseline="0">
            <a:latin typeface="Courier New" panose="02070309020205020404" pitchFamily="49" charset="0"/>
            <a:cs typeface="Courier New" panose="02070309020205020404" pitchFamily="49" charset="0"/>
          </a:endParaRPr>
        </a:p>
        <a:p>
          <a:pPr>
            <a:lnSpc>
              <a:spcPts val="600"/>
            </a:lnSpc>
          </a:pPr>
          <a:r>
            <a:rPr lang="en-US" sz="800" baseline="0">
              <a:latin typeface="Courier New" panose="02070309020205020404" pitchFamily="49" charset="0"/>
              <a:cs typeface="Courier New" panose="02070309020205020404" pitchFamily="49" charset="0"/>
            </a:rPr>
            <a:t>           | psmatch2:</a:t>
          </a:r>
        </a:p>
        <a:p>
          <a:pPr>
            <a:lnSpc>
              <a:spcPts val="600"/>
            </a:lnSpc>
          </a:pPr>
          <a:r>
            <a:rPr lang="en-US" sz="800" baseline="0">
              <a:latin typeface="Courier New" panose="02070309020205020404" pitchFamily="49" charset="0"/>
              <a:cs typeface="Courier New" panose="02070309020205020404" pitchFamily="49" charset="0"/>
            </a:rPr>
            <a:t> psmatch2: |   Common</a:t>
          </a:r>
        </a:p>
        <a:p>
          <a:pPr>
            <a:lnSpc>
              <a:spcPts val="600"/>
            </a:lnSpc>
          </a:pPr>
          <a:r>
            <a:rPr lang="en-US" sz="800" baseline="0">
              <a:latin typeface="Courier New" panose="02070309020205020404" pitchFamily="49" charset="0"/>
              <a:cs typeface="Courier New" panose="02070309020205020404" pitchFamily="49" charset="0"/>
            </a:rPr>
            <a:t> Treatment |  support</a:t>
          </a:r>
        </a:p>
        <a:p>
          <a:pPr>
            <a:lnSpc>
              <a:spcPts val="600"/>
            </a:lnSpc>
          </a:pPr>
          <a:r>
            <a:rPr lang="en-US" sz="800" baseline="0">
              <a:latin typeface="Courier New" panose="02070309020205020404" pitchFamily="49" charset="0"/>
              <a:cs typeface="Courier New" panose="02070309020205020404" pitchFamily="49" charset="0"/>
            </a:rPr>
            <a:t>assignment | On suppor |     Total</a:t>
          </a:r>
        </a:p>
        <a:p>
          <a:pPr>
            <a:lnSpc>
              <a:spcPts val="600"/>
            </a:lnSpc>
          </a:pPr>
          <a:r>
            <a:rPr lang="en-US" sz="800" baseline="0">
              <a:latin typeface="Courier New" panose="02070309020205020404" pitchFamily="49" charset="0"/>
              <a:cs typeface="Courier New" panose="02070309020205020404" pitchFamily="49" charset="0"/>
            </a:rPr>
            <a:t>-----------+-----------+----------</a:t>
          </a:r>
        </a:p>
        <a:p>
          <a:pPr>
            <a:lnSpc>
              <a:spcPts val="600"/>
            </a:lnSpc>
          </a:pPr>
          <a:r>
            <a:rPr lang="en-US" sz="800" baseline="0">
              <a:latin typeface="Courier New" panose="02070309020205020404" pitchFamily="49" charset="0"/>
              <a:cs typeface="Courier New" panose="02070309020205020404" pitchFamily="49" charset="0"/>
            </a:rPr>
            <a:t> Untreated |    65,716 |    65,716 </a:t>
          </a:r>
        </a:p>
        <a:p>
          <a:pPr>
            <a:lnSpc>
              <a:spcPts val="600"/>
            </a:lnSpc>
          </a:pPr>
          <a:r>
            <a:rPr lang="en-US" sz="800" baseline="0">
              <a:latin typeface="Courier New" panose="02070309020205020404" pitchFamily="49" charset="0"/>
              <a:cs typeface="Courier New" panose="02070309020205020404" pitchFamily="49" charset="0"/>
            </a:rPr>
            <a:t>   Treated |     3,589 |     3,589 </a:t>
          </a:r>
        </a:p>
        <a:p>
          <a:pPr>
            <a:lnSpc>
              <a:spcPts val="600"/>
            </a:lnSpc>
          </a:pPr>
          <a:r>
            <a:rPr lang="en-US" sz="800" baseline="0">
              <a:latin typeface="Courier New" panose="02070309020205020404" pitchFamily="49" charset="0"/>
              <a:cs typeface="Courier New" panose="02070309020205020404" pitchFamily="49" charset="0"/>
            </a:rPr>
            <a:t>-----------+-----------+----------</a:t>
          </a:r>
        </a:p>
        <a:p>
          <a:pPr>
            <a:lnSpc>
              <a:spcPts val="600"/>
            </a:lnSpc>
          </a:pPr>
          <a:r>
            <a:rPr lang="en-US" sz="800" baseline="0">
              <a:latin typeface="Courier New" panose="02070309020205020404" pitchFamily="49" charset="0"/>
              <a:cs typeface="Courier New" panose="02070309020205020404" pitchFamily="49" charset="0"/>
            </a:rPr>
            <a:t>     Total |    69,305 |    69,305 </a:t>
          </a:r>
        </a:p>
        <a:p>
          <a:pPr>
            <a:lnSpc>
              <a:spcPts val="600"/>
            </a:lnSpc>
          </a:pPr>
          <a:endParaRPr lang="en-US" sz="800" baseline="0">
            <a:latin typeface="Courier New" panose="02070309020205020404" pitchFamily="49" charset="0"/>
            <a:cs typeface="Courier New" panose="02070309020205020404" pitchFamily="49" charset="0"/>
          </a:endParaRPr>
        </a:p>
        <a:p>
          <a:pPr>
            <a:lnSpc>
              <a:spcPts val="600"/>
            </a:lnSpc>
          </a:pPr>
          <a:endParaRPr lang="en-US" sz="800" baseline="0">
            <a:latin typeface="Courier New" panose="02070309020205020404" pitchFamily="49" charset="0"/>
            <a:cs typeface="Courier New" panose="02070309020205020404" pitchFamily="49" charset="0"/>
          </a:endParaRPr>
        </a:p>
        <a:p>
          <a:pPr>
            <a:lnSpc>
              <a:spcPts val="600"/>
            </a:lnSpc>
          </a:pPr>
          <a:r>
            <a:rPr lang="en-US" sz="800" baseline="0">
              <a:latin typeface="Courier New" panose="02070309020205020404" pitchFamily="49" charset="0"/>
              <a:cs typeface="Courier New" panose="02070309020205020404" pitchFamily="49" charset="0"/>
            </a:rPr>
            <a:t>* The age filter drops our N of Vietnam vets from 3683 to 3589, because there are a few older Vietnam veterans in the data. The logistic regression is different, but PSM t-test is hardly changed, because the folks younger than 25 or older than 64 don't end up matched with Vietnam veterans anyway- PSM only is interested in the closest cases from the non-treatment population.</a:t>
          </a:r>
        </a:p>
        <a:p>
          <a:pPr>
            <a:lnSpc>
              <a:spcPts val="600"/>
            </a:lnSpc>
          </a:pPr>
          <a:endParaRPr lang="en-US" sz="800" baseline="0">
            <a:latin typeface="Courier New" panose="02070309020205020404" pitchFamily="49" charset="0"/>
            <a:cs typeface="Courier New" panose="02070309020205020404" pitchFamily="49" charset="0"/>
          </a:endParaRPr>
        </a:p>
        <a:p>
          <a:pPr>
            <a:lnSpc>
              <a:spcPts val="600"/>
            </a:lnSpc>
          </a:pPr>
          <a:r>
            <a:rPr lang="en-US" sz="800" baseline="0">
              <a:latin typeface="Courier New" panose="02070309020205020404" pitchFamily="49" charset="0"/>
              <a:cs typeface="Courier New" panose="02070309020205020404" pitchFamily="49" charset="0"/>
            </a:rPr>
            <a:t>*So what if we now drop the age squared term?</a:t>
          </a:r>
        </a:p>
        <a:p>
          <a:pPr>
            <a:lnSpc>
              <a:spcPts val="600"/>
            </a:lnSpc>
          </a:pPr>
          <a:endParaRPr lang="en-US" sz="800" baseline="0">
            <a:latin typeface="Courier New" panose="02070309020205020404" pitchFamily="49" charset="0"/>
            <a:cs typeface="Courier New" panose="02070309020205020404" pitchFamily="49" charset="0"/>
          </a:endParaRPr>
        </a:p>
        <a:p>
          <a:pPr>
            <a:lnSpc>
              <a:spcPts val="700"/>
            </a:lnSpc>
          </a:pPr>
          <a:r>
            <a:rPr lang="en-US" sz="800" baseline="0">
              <a:latin typeface="Courier New" panose="02070309020205020404" pitchFamily="49" charset="0"/>
              <a:cs typeface="Courier New" panose="02070309020205020404" pitchFamily="49" charset="0"/>
            </a:rPr>
            <a:t>. psmatch2 vietnam_vet female age if age&gt;=25 &amp; age&lt;=64, logit out(incwage)</a:t>
          </a:r>
        </a:p>
        <a:p>
          <a:pPr>
            <a:lnSpc>
              <a:spcPts val="600"/>
            </a:lnSpc>
          </a:pPr>
          <a:endParaRPr lang="en-US" sz="800" baseline="0">
            <a:latin typeface="Courier New" panose="02070309020205020404" pitchFamily="49" charset="0"/>
            <a:cs typeface="Courier New" panose="02070309020205020404" pitchFamily="49" charset="0"/>
          </a:endParaRPr>
        </a:p>
        <a:p>
          <a:pPr>
            <a:lnSpc>
              <a:spcPts val="600"/>
            </a:lnSpc>
          </a:pPr>
          <a:r>
            <a:rPr lang="en-US" sz="800" baseline="0">
              <a:latin typeface="Courier New" panose="02070309020205020404" pitchFamily="49" charset="0"/>
              <a:cs typeface="Courier New" panose="02070309020205020404" pitchFamily="49" charset="0"/>
            </a:rPr>
            <a:t>Logistic regression                               Number of obs   =      69305</a:t>
          </a:r>
        </a:p>
        <a:p>
          <a:pPr>
            <a:lnSpc>
              <a:spcPts val="600"/>
            </a:lnSpc>
          </a:pPr>
          <a:r>
            <a:rPr lang="en-US" sz="800" baseline="0">
              <a:latin typeface="Courier New" panose="02070309020205020404" pitchFamily="49" charset="0"/>
              <a:cs typeface="Courier New" panose="02070309020205020404" pitchFamily="49" charset="0"/>
            </a:rPr>
            <a:t>                                                  LR chi2(2)      =    7885.49</a:t>
          </a:r>
        </a:p>
        <a:p>
          <a:pPr>
            <a:lnSpc>
              <a:spcPts val="600"/>
            </a:lnSpc>
          </a:pPr>
          <a:r>
            <a:rPr lang="en-US" sz="800" baseline="0">
              <a:latin typeface="Courier New" panose="02070309020205020404" pitchFamily="49" charset="0"/>
              <a:cs typeface="Courier New" panose="02070309020205020404" pitchFamily="49" charset="0"/>
            </a:rPr>
            <a:t>                                                  Prob &gt; chi2     =     0.0000</a:t>
          </a:r>
        </a:p>
        <a:p>
          <a:pPr>
            <a:lnSpc>
              <a:spcPts val="600"/>
            </a:lnSpc>
          </a:pPr>
          <a:r>
            <a:rPr lang="en-US" sz="800" baseline="0">
              <a:latin typeface="Courier New" panose="02070309020205020404" pitchFamily="49" charset="0"/>
              <a:cs typeface="Courier New" panose="02070309020205020404" pitchFamily="49" charset="0"/>
            </a:rPr>
            <a:t>Log likelihood = -10177.427                       Pseudo R2       =     0.2792</a:t>
          </a:r>
        </a:p>
        <a:p>
          <a:pPr>
            <a:lnSpc>
              <a:spcPts val="600"/>
            </a:lnSpc>
          </a:pPr>
          <a:endParaRPr lang="en-US" sz="800" baseline="0">
            <a:latin typeface="Courier New" panose="02070309020205020404" pitchFamily="49" charset="0"/>
            <a:cs typeface="Courier New" panose="02070309020205020404" pitchFamily="49" charset="0"/>
          </a:endParaRPr>
        </a:p>
        <a:p>
          <a:pPr>
            <a:lnSpc>
              <a:spcPts val="600"/>
            </a:lnSpc>
          </a:pPr>
          <a:r>
            <a:rPr lang="en-US" sz="800" baseline="0">
              <a:latin typeface="Courier New" panose="02070309020205020404" pitchFamily="49" charset="0"/>
              <a:cs typeface="Courier New" panose="02070309020205020404" pitchFamily="49" charset="0"/>
            </a:rPr>
            <a:t>------------------------------------------------------------------------------</a:t>
          </a:r>
        </a:p>
        <a:p>
          <a:pPr>
            <a:lnSpc>
              <a:spcPts val="600"/>
            </a:lnSpc>
          </a:pPr>
          <a:r>
            <a:rPr lang="en-US" sz="800" baseline="0">
              <a:latin typeface="Courier New" panose="02070309020205020404" pitchFamily="49" charset="0"/>
              <a:cs typeface="Courier New" panose="02070309020205020404" pitchFamily="49" charset="0"/>
            </a:rPr>
            <a:t> vietnam_vet |      Coef.   Std. Err.      z    P&gt;|z|     [95% Conf. Interval]</a:t>
          </a:r>
        </a:p>
        <a:p>
          <a:pPr>
            <a:lnSpc>
              <a:spcPts val="600"/>
            </a:lnSpc>
          </a:pPr>
          <a:r>
            <a:rPr lang="en-US" sz="800" baseline="0">
              <a:latin typeface="Courier New" panose="02070309020205020404" pitchFamily="49" charset="0"/>
              <a:cs typeface="Courier New" panose="02070309020205020404" pitchFamily="49" charset="0"/>
            </a:rPr>
            <a:t>-------------+----------------------------------------------------------------</a:t>
          </a:r>
        </a:p>
        <a:p>
          <a:pPr>
            <a:lnSpc>
              <a:spcPts val="600"/>
            </a:lnSpc>
          </a:pPr>
          <a:r>
            <a:rPr lang="en-US" sz="800" baseline="0">
              <a:latin typeface="Courier New" panose="02070309020205020404" pitchFamily="49" charset="0"/>
              <a:cs typeface="Courier New" panose="02070309020205020404" pitchFamily="49" charset="0"/>
            </a:rPr>
            <a:t>      female |  -3.883538   .1027464   -37.80   0.000    -4.084917   -3.682159</a:t>
          </a:r>
        </a:p>
        <a:p>
          <a:pPr>
            <a:lnSpc>
              <a:spcPts val="600"/>
            </a:lnSpc>
          </a:pPr>
          <a:r>
            <a:rPr lang="en-US" sz="800" baseline="0">
              <a:latin typeface="Courier New" panose="02070309020205020404" pitchFamily="49" charset="0"/>
              <a:cs typeface="Courier New" panose="02070309020205020404" pitchFamily="49" charset="0"/>
            </a:rPr>
            <a:t>         age |   .1065979   .0020451    52.12   0.000     .1025895    .1106062</a:t>
          </a:r>
        </a:p>
        <a:p>
          <a:pPr>
            <a:lnSpc>
              <a:spcPts val="600"/>
            </a:lnSpc>
          </a:pPr>
          <a:r>
            <a:rPr lang="en-US" sz="800" baseline="0">
              <a:latin typeface="Courier New" panose="02070309020205020404" pitchFamily="49" charset="0"/>
              <a:cs typeface="Courier New" panose="02070309020205020404" pitchFamily="49" charset="0"/>
            </a:rPr>
            <a:t>       _cons |  -7.168236   .1057246   -67.80   0.000    -7.375452   -6.961019</a:t>
          </a:r>
        </a:p>
        <a:p>
          <a:pPr>
            <a:lnSpc>
              <a:spcPts val="600"/>
            </a:lnSpc>
          </a:pPr>
          <a:r>
            <a:rPr lang="en-US" sz="800" baseline="0">
              <a:latin typeface="Courier New" panose="02070309020205020404" pitchFamily="49" charset="0"/>
              <a:cs typeface="Courier New" panose="02070309020205020404" pitchFamily="49" charset="0"/>
            </a:rPr>
            <a:t>------------------------------------------------------------------------------</a:t>
          </a:r>
        </a:p>
        <a:p>
          <a:pPr>
            <a:lnSpc>
              <a:spcPts val="600"/>
            </a:lnSpc>
          </a:pPr>
          <a:r>
            <a:rPr lang="en-US" sz="800" baseline="0">
              <a:latin typeface="Courier New" panose="02070309020205020404" pitchFamily="49" charset="0"/>
              <a:cs typeface="Courier New" panose="02070309020205020404" pitchFamily="49" charset="0"/>
            </a:rPr>
            <a:t>There are observations with identical propensity score values.</a:t>
          </a:r>
        </a:p>
        <a:p>
          <a:pPr>
            <a:lnSpc>
              <a:spcPts val="600"/>
            </a:lnSpc>
          </a:pPr>
          <a:r>
            <a:rPr lang="en-US" sz="800" baseline="0">
              <a:latin typeface="Courier New" panose="02070309020205020404" pitchFamily="49" charset="0"/>
              <a:cs typeface="Courier New" panose="02070309020205020404" pitchFamily="49" charset="0"/>
            </a:rPr>
            <a:t>The sort order of the data could affect your results.</a:t>
          </a:r>
        </a:p>
        <a:p>
          <a:pPr>
            <a:lnSpc>
              <a:spcPts val="600"/>
            </a:lnSpc>
          </a:pPr>
          <a:r>
            <a:rPr lang="en-US" sz="800" baseline="0">
              <a:latin typeface="Courier New" panose="02070309020205020404" pitchFamily="49" charset="0"/>
              <a:cs typeface="Courier New" panose="02070309020205020404" pitchFamily="49" charset="0"/>
            </a:rPr>
            <a:t>Make sure that the sort order is random before calling psmatch2.</a:t>
          </a:r>
        </a:p>
        <a:p>
          <a:pPr>
            <a:lnSpc>
              <a:spcPts val="600"/>
            </a:lnSpc>
          </a:pPr>
          <a:r>
            <a:rPr lang="en-US" sz="800" baseline="0">
              <a:latin typeface="Courier New" panose="02070309020205020404" pitchFamily="49" charset="0"/>
              <a:cs typeface="Courier New" panose="02070309020205020404" pitchFamily="49" charset="0"/>
            </a:rPr>
            <a:t>----------------------------------------------------------------------------------------</a:t>
          </a:r>
        </a:p>
        <a:p>
          <a:pPr>
            <a:lnSpc>
              <a:spcPts val="600"/>
            </a:lnSpc>
          </a:pPr>
          <a:r>
            <a:rPr lang="en-US" sz="800" baseline="0">
              <a:latin typeface="Courier New" panose="02070309020205020404" pitchFamily="49" charset="0"/>
              <a:cs typeface="Courier New" panose="02070309020205020404" pitchFamily="49" charset="0"/>
            </a:rPr>
            <a:t>        Variable     Sample |    Treated     Controls   Difference         S.E.   T-stat</a:t>
          </a:r>
        </a:p>
        <a:p>
          <a:pPr>
            <a:lnSpc>
              <a:spcPts val="700"/>
            </a:lnSpc>
          </a:pPr>
          <a:r>
            <a:rPr lang="en-US" sz="800" baseline="0">
              <a:latin typeface="Courier New" panose="02070309020205020404" pitchFamily="49" charset="0"/>
              <a:cs typeface="Courier New" panose="02070309020205020404" pitchFamily="49" charset="0"/>
            </a:rPr>
            <a:t>----------------------------+-----------------------------------------------------------</a:t>
          </a:r>
        </a:p>
        <a:p>
          <a:pPr>
            <a:lnSpc>
              <a:spcPts val="600"/>
            </a:lnSpc>
          </a:pPr>
          <a:r>
            <a:rPr lang="en-US" sz="800" baseline="0">
              <a:latin typeface="Courier New" panose="02070309020205020404" pitchFamily="49" charset="0"/>
              <a:cs typeface="Courier New" panose="02070309020205020404" pitchFamily="49" charset="0"/>
            </a:rPr>
            <a:t>         incwage  Unmatched | 38030.8657   25978.1918   12052.6739   542.245931    22.23</a:t>
          </a:r>
        </a:p>
        <a:p>
          <a:pPr>
            <a:lnSpc>
              <a:spcPts val="700"/>
            </a:lnSpc>
          </a:pPr>
          <a:r>
            <a:rPr lang="en-US" sz="800" baseline="0">
              <a:latin typeface="Courier New" panose="02070309020205020404" pitchFamily="49" charset="0"/>
              <a:cs typeface="Courier New" panose="02070309020205020404" pitchFamily="49" charset="0"/>
            </a:rPr>
            <a:t>                        ATT | 38030.8657   63961.1145  -25930.2488   13232.0448    -1.96</a:t>
          </a:r>
        </a:p>
        <a:p>
          <a:pPr>
            <a:lnSpc>
              <a:spcPts val="600"/>
            </a:lnSpc>
          </a:pPr>
          <a:r>
            <a:rPr lang="en-US" sz="800" baseline="0">
              <a:latin typeface="Courier New" panose="02070309020205020404" pitchFamily="49" charset="0"/>
              <a:cs typeface="Courier New" panose="02070309020205020404" pitchFamily="49" charset="0"/>
            </a:rPr>
            <a:t>----------------------------+-----------------------------------------------------------</a:t>
          </a:r>
        </a:p>
        <a:p>
          <a:pPr>
            <a:lnSpc>
              <a:spcPts val="700"/>
            </a:lnSpc>
          </a:pPr>
          <a:r>
            <a:rPr lang="en-US" sz="800" baseline="0">
              <a:latin typeface="Courier New" panose="02070309020205020404" pitchFamily="49" charset="0"/>
              <a:cs typeface="Courier New" panose="02070309020205020404" pitchFamily="49" charset="0"/>
            </a:rPr>
            <a:t>Note: S.E. does not take into account that the propensity score is estimated.</a:t>
          </a:r>
        </a:p>
        <a:p>
          <a:pPr>
            <a:lnSpc>
              <a:spcPts val="600"/>
            </a:lnSpc>
          </a:pPr>
          <a:endParaRPr lang="en-US" sz="800" baseline="0">
            <a:latin typeface="Courier New" panose="02070309020205020404" pitchFamily="49" charset="0"/>
            <a:cs typeface="Courier New" panose="02070309020205020404" pitchFamily="49" charset="0"/>
          </a:endParaRPr>
        </a:p>
        <a:p>
          <a:pPr>
            <a:lnSpc>
              <a:spcPts val="700"/>
            </a:lnSpc>
          </a:pPr>
          <a:r>
            <a:rPr lang="en-US" sz="800" baseline="0">
              <a:latin typeface="Courier New" panose="02070309020205020404" pitchFamily="49" charset="0"/>
              <a:cs typeface="Courier New" panose="02070309020205020404" pitchFamily="49" charset="0"/>
            </a:rPr>
            <a:t>           | psmatch2:</a:t>
          </a:r>
        </a:p>
        <a:p>
          <a:pPr>
            <a:lnSpc>
              <a:spcPts val="600"/>
            </a:lnSpc>
          </a:pPr>
          <a:r>
            <a:rPr lang="en-US" sz="800" baseline="0">
              <a:latin typeface="Courier New" panose="02070309020205020404" pitchFamily="49" charset="0"/>
              <a:cs typeface="Courier New" panose="02070309020205020404" pitchFamily="49" charset="0"/>
            </a:rPr>
            <a:t> psmatch2: |   Common</a:t>
          </a:r>
        </a:p>
        <a:p>
          <a:pPr>
            <a:lnSpc>
              <a:spcPts val="700"/>
            </a:lnSpc>
          </a:pPr>
          <a:r>
            <a:rPr lang="en-US" sz="800" baseline="0">
              <a:latin typeface="Courier New" panose="02070309020205020404" pitchFamily="49" charset="0"/>
              <a:cs typeface="Courier New" panose="02070309020205020404" pitchFamily="49" charset="0"/>
            </a:rPr>
            <a:t> Treatment |  support</a:t>
          </a:r>
        </a:p>
        <a:p>
          <a:pPr>
            <a:lnSpc>
              <a:spcPts val="600"/>
            </a:lnSpc>
          </a:pPr>
          <a:r>
            <a:rPr lang="en-US" sz="800" baseline="0">
              <a:latin typeface="Courier New" panose="02070309020205020404" pitchFamily="49" charset="0"/>
              <a:cs typeface="Courier New" panose="02070309020205020404" pitchFamily="49" charset="0"/>
            </a:rPr>
            <a:t>assignment | On suppor |     Total</a:t>
          </a:r>
        </a:p>
        <a:p>
          <a:pPr>
            <a:lnSpc>
              <a:spcPts val="700"/>
            </a:lnSpc>
          </a:pPr>
          <a:r>
            <a:rPr lang="en-US" sz="800" baseline="0">
              <a:latin typeface="Courier New" panose="02070309020205020404" pitchFamily="49" charset="0"/>
              <a:cs typeface="Courier New" panose="02070309020205020404" pitchFamily="49" charset="0"/>
            </a:rPr>
            <a:t>-----------+-----------+----------</a:t>
          </a:r>
        </a:p>
        <a:p>
          <a:pPr>
            <a:lnSpc>
              <a:spcPts val="600"/>
            </a:lnSpc>
          </a:pPr>
          <a:r>
            <a:rPr lang="en-US" sz="800" baseline="0">
              <a:latin typeface="Courier New" panose="02070309020205020404" pitchFamily="49" charset="0"/>
              <a:cs typeface="Courier New" panose="02070309020205020404" pitchFamily="49" charset="0"/>
            </a:rPr>
            <a:t> Untreated |    65,716 |    65,716 </a:t>
          </a:r>
        </a:p>
        <a:p>
          <a:pPr>
            <a:lnSpc>
              <a:spcPts val="600"/>
            </a:lnSpc>
          </a:pPr>
          <a:r>
            <a:rPr lang="en-US" sz="800" baseline="0">
              <a:latin typeface="Courier New" panose="02070309020205020404" pitchFamily="49" charset="0"/>
              <a:cs typeface="Courier New" panose="02070309020205020404" pitchFamily="49" charset="0"/>
            </a:rPr>
            <a:t>   Treated |     3,589 |     3,589 </a:t>
          </a:r>
        </a:p>
        <a:p>
          <a:pPr>
            <a:lnSpc>
              <a:spcPts val="600"/>
            </a:lnSpc>
          </a:pPr>
          <a:r>
            <a:rPr lang="en-US" sz="800" baseline="0">
              <a:latin typeface="Courier New" panose="02070309020205020404" pitchFamily="49" charset="0"/>
              <a:cs typeface="Courier New" panose="02070309020205020404" pitchFamily="49" charset="0"/>
            </a:rPr>
            <a:t>-----------+-----------+----------</a:t>
          </a:r>
        </a:p>
        <a:p>
          <a:pPr>
            <a:lnSpc>
              <a:spcPts val="700"/>
            </a:lnSpc>
          </a:pPr>
          <a:r>
            <a:rPr lang="en-US" sz="800" baseline="0">
              <a:latin typeface="Courier New" panose="02070309020205020404" pitchFamily="49" charset="0"/>
              <a:cs typeface="Courier New" panose="02070309020205020404" pitchFamily="49" charset="0"/>
            </a:rPr>
            <a:t>     Total |    69,305 |    69,305 </a:t>
          </a:r>
        </a:p>
        <a:p>
          <a:pPr>
            <a:lnSpc>
              <a:spcPts val="600"/>
            </a:lnSpc>
          </a:pPr>
          <a:endParaRPr lang="en-US" sz="800" baseline="0">
            <a:latin typeface="Courier New" panose="02070309020205020404" pitchFamily="49" charset="0"/>
            <a:cs typeface="Courier New" panose="02070309020205020404" pitchFamily="49" charset="0"/>
          </a:endParaRPr>
        </a:p>
        <a:p>
          <a:pPr>
            <a:lnSpc>
              <a:spcPts val="700"/>
            </a:lnSpc>
          </a:pPr>
          <a:endParaRPr lang="en-US" sz="800" baseline="0">
            <a:latin typeface="Courier New" panose="02070309020205020404" pitchFamily="49" charset="0"/>
            <a:cs typeface="Courier New" panose="02070309020205020404" pitchFamily="49" charset="0"/>
          </a:endParaRPr>
        </a:p>
        <a:p>
          <a:pPr>
            <a:lnSpc>
              <a:spcPts val="600"/>
            </a:lnSpc>
          </a:pPr>
          <a:r>
            <a:rPr lang="en-US" sz="800" baseline="0">
              <a:latin typeface="Courier New" panose="02070309020205020404" pitchFamily="49" charset="0"/>
              <a:cs typeface="Courier New" panose="02070309020205020404" pitchFamily="49" charset="0"/>
            </a:rPr>
            <a:t>* Dropping the age-squared term makes a big difference to the logistic regression, but no difference at all to the PSM, because if cases match on age, they also match on age-squared, and we have enough exact matches in the data.</a:t>
          </a:r>
        </a:p>
        <a:p>
          <a:pPr>
            <a:lnSpc>
              <a:spcPts val="700"/>
            </a:lnSpc>
          </a:pPr>
          <a:endParaRPr lang="en-US" sz="800" baseline="0">
            <a:latin typeface="Courier New" panose="02070309020205020404" pitchFamily="49" charset="0"/>
            <a:cs typeface="Courier New" panose="02070309020205020404" pitchFamily="49" charset="0"/>
          </a:endParaRPr>
        </a:p>
        <a:p>
          <a:pPr>
            <a:lnSpc>
              <a:spcPts val="700"/>
            </a:lnSpc>
          </a:pPr>
          <a:r>
            <a:rPr lang="en-US" sz="800" baseline="0">
              <a:latin typeface="Courier New" panose="02070309020205020404" pitchFamily="49" charset="0"/>
              <a:cs typeface="Courier New" panose="02070309020205020404" pitchFamily="49" charset="0"/>
            </a:rPr>
            <a:t>*What if we instruct the one-to-one matching process to use a different match for every one of our Vietnam veterans (rather than potentially using the same match for every veteran of the same age and gender):</a:t>
          </a:r>
        </a:p>
        <a:p>
          <a:pPr>
            <a:lnSpc>
              <a:spcPts val="600"/>
            </a:lnSpc>
          </a:pPr>
          <a:endParaRPr lang="en-US" sz="800" baseline="0">
            <a:latin typeface="Courier New" panose="02070309020205020404" pitchFamily="49" charset="0"/>
            <a:cs typeface="Courier New" panose="02070309020205020404" pitchFamily="49" charset="0"/>
          </a:endParaRPr>
        </a:p>
        <a:p>
          <a:pPr>
            <a:lnSpc>
              <a:spcPts val="600"/>
            </a:lnSpc>
          </a:pPr>
          <a:endParaRPr lang="en-US" sz="800" baseline="0">
            <a:latin typeface="Courier New" panose="02070309020205020404" pitchFamily="49" charset="0"/>
            <a:cs typeface="Courier New" panose="02070309020205020404" pitchFamily="49" charset="0"/>
          </a:endParaRPr>
        </a:p>
        <a:p>
          <a:pPr>
            <a:lnSpc>
              <a:spcPts val="700"/>
            </a:lnSpc>
          </a:pPr>
          <a:r>
            <a:rPr lang="en-US" sz="800" baseline="0">
              <a:latin typeface="Courier New" panose="02070309020205020404" pitchFamily="49" charset="0"/>
              <a:cs typeface="Courier New" panose="02070309020205020404" pitchFamily="49" charset="0"/>
            </a:rPr>
            <a:t>. psmatch2 vietnam_vet female age age_sq if age&gt;=25 &amp; age&lt;=64, logit out(incwage) noreplacement</a:t>
          </a:r>
        </a:p>
        <a:p>
          <a:pPr>
            <a:lnSpc>
              <a:spcPts val="600"/>
            </a:lnSpc>
          </a:pPr>
          <a:endParaRPr lang="en-US" sz="800" baseline="0">
            <a:latin typeface="Courier New" panose="02070309020205020404" pitchFamily="49" charset="0"/>
            <a:cs typeface="Courier New" panose="02070309020205020404" pitchFamily="49" charset="0"/>
          </a:endParaRPr>
        </a:p>
        <a:p>
          <a:pPr>
            <a:lnSpc>
              <a:spcPts val="700"/>
            </a:lnSpc>
          </a:pPr>
          <a:r>
            <a:rPr lang="en-US" sz="800" baseline="0">
              <a:latin typeface="Courier New" panose="02070309020205020404" pitchFamily="49" charset="0"/>
              <a:cs typeface="Courier New" panose="02070309020205020404" pitchFamily="49" charset="0"/>
            </a:rPr>
            <a:t>Logistic regression                               Number of obs   =      69305</a:t>
          </a:r>
        </a:p>
        <a:p>
          <a:pPr>
            <a:lnSpc>
              <a:spcPts val="600"/>
            </a:lnSpc>
          </a:pPr>
          <a:r>
            <a:rPr lang="en-US" sz="800" baseline="0">
              <a:latin typeface="Courier New" panose="02070309020205020404" pitchFamily="49" charset="0"/>
              <a:cs typeface="Courier New" panose="02070309020205020404" pitchFamily="49" charset="0"/>
            </a:rPr>
            <a:t>                                                  LR chi2(3)      =   11240.16</a:t>
          </a:r>
        </a:p>
        <a:p>
          <a:pPr>
            <a:lnSpc>
              <a:spcPts val="700"/>
            </a:lnSpc>
          </a:pPr>
          <a:r>
            <a:rPr lang="en-US" sz="800" baseline="0">
              <a:latin typeface="Courier New" panose="02070309020205020404" pitchFamily="49" charset="0"/>
              <a:cs typeface="Courier New" panose="02070309020205020404" pitchFamily="49" charset="0"/>
            </a:rPr>
            <a:t>                                                  Prob &gt; chi2     =     0.0000</a:t>
          </a:r>
        </a:p>
        <a:p>
          <a:pPr>
            <a:lnSpc>
              <a:spcPts val="600"/>
            </a:lnSpc>
          </a:pPr>
          <a:r>
            <a:rPr lang="en-US" sz="800" baseline="0">
              <a:latin typeface="Courier New" panose="02070309020205020404" pitchFamily="49" charset="0"/>
              <a:cs typeface="Courier New" panose="02070309020205020404" pitchFamily="49" charset="0"/>
            </a:rPr>
            <a:t>Log likelihood = -8500.0923                       Pseudo R2       =     0.3980</a:t>
          </a:r>
        </a:p>
        <a:p>
          <a:pPr>
            <a:lnSpc>
              <a:spcPts val="700"/>
            </a:lnSpc>
          </a:pPr>
          <a:endParaRPr lang="en-US" sz="800" baseline="0">
            <a:latin typeface="Courier New" panose="02070309020205020404" pitchFamily="49" charset="0"/>
            <a:cs typeface="Courier New" panose="02070309020205020404" pitchFamily="49" charset="0"/>
          </a:endParaRPr>
        </a:p>
        <a:p>
          <a:pPr>
            <a:lnSpc>
              <a:spcPts val="600"/>
            </a:lnSpc>
          </a:pPr>
          <a:r>
            <a:rPr lang="en-US" sz="800" baseline="0">
              <a:latin typeface="Courier New" panose="02070309020205020404" pitchFamily="49" charset="0"/>
              <a:cs typeface="Courier New" panose="02070309020205020404" pitchFamily="49" charset="0"/>
            </a:rPr>
            <a:t>------------------------------------------------------------------------------</a:t>
          </a:r>
        </a:p>
        <a:p>
          <a:pPr>
            <a:lnSpc>
              <a:spcPts val="700"/>
            </a:lnSpc>
          </a:pPr>
          <a:r>
            <a:rPr lang="en-US" sz="800" baseline="0">
              <a:latin typeface="Courier New" panose="02070309020205020404" pitchFamily="49" charset="0"/>
              <a:cs typeface="Courier New" panose="02070309020205020404" pitchFamily="49" charset="0"/>
            </a:rPr>
            <a:t> vietnam_vet |      Coef.   Std. Err.      z    P&gt;|z|     [95% Conf. Interval]</a:t>
          </a:r>
        </a:p>
        <a:p>
          <a:pPr>
            <a:lnSpc>
              <a:spcPts val="600"/>
            </a:lnSpc>
          </a:pPr>
          <a:r>
            <a:rPr lang="en-US" sz="800" baseline="0">
              <a:latin typeface="Courier New" panose="02070309020205020404" pitchFamily="49" charset="0"/>
              <a:cs typeface="Courier New" panose="02070309020205020404" pitchFamily="49" charset="0"/>
            </a:rPr>
            <a:t>-------------+----------------------------------------------------------------</a:t>
          </a:r>
        </a:p>
        <a:p>
          <a:pPr>
            <a:lnSpc>
              <a:spcPts val="700"/>
            </a:lnSpc>
          </a:pPr>
          <a:r>
            <a:rPr lang="en-US" sz="800" baseline="0">
              <a:latin typeface="Courier New" panose="02070309020205020404" pitchFamily="49" charset="0"/>
              <a:cs typeface="Courier New" panose="02070309020205020404" pitchFamily="49" charset="0"/>
            </a:rPr>
            <a:t>      female |  -3.955369   .1029259   -38.43   0.000      -4.1571   -3.753638</a:t>
          </a:r>
        </a:p>
        <a:p>
          <a:pPr>
            <a:lnSpc>
              <a:spcPts val="600"/>
            </a:lnSpc>
          </a:pPr>
          <a:r>
            <a:rPr lang="en-US" sz="800" baseline="0">
              <a:latin typeface="Courier New" panose="02070309020205020404" pitchFamily="49" charset="0"/>
              <a:cs typeface="Courier New" panose="02070309020205020404" pitchFamily="49" charset="0"/>
            </a:rPr>
            <a:t>         age |   2.736083   .0681957    40.12   0.000     2.602422    2.869745</a:t>
          </a:r>
        </a:p>
        <a:p>
          <a:pPr>
            <a:lnSpc>
              <a:spcPts val="700"/>
            </a:lnSpc>
          </a:pPr>
          <a:r>
            <a:rPr lang="en-US" sz="800" baseline="0">
              <a:latin typeface="Courier New" panose="02070309020205020404" pitchFamily="49" charset="0"/>
              <a:cs typeface="Courier New" panose="02070309020205020404" pitchFamily="49" charset="0"/>
            </a:rPr>
            <a:t>      age_sq |  -.0257003    .000652   -39.42   0.000    -.0269782   -.0244224</a:t>
          </a:r>
        </a:p>
        <a:p>
          <a:pPr>
            <a:lnSpc>
              <a:spcPts val="600"/>
            </a:lnSpc>
          </a:pPr>
          <a:r>
            <a:rPr lang="en-US" sz="800" baseline="0">
              <a:latin typeface="Courier New" panose="02070309020205020404" pitchFamily="49" charset="0"/>
              <a:cs typeface="Courier New" panose="02070309020205020404" pitchFamily="49" charset="0"/>
            </a:rPr>
            <a:t>       _cons |  -73.34775   1.773539   -41.36   0.000    -76.82382   -69.87168</a:t>
          </a:r>
        </a:p>
        <a:p>
          <a:pPr>
            <a:lnSpc>
              <a:spcPts val="600"/>
            </a:lnSpc>
          </a:pPr>
          <a:r>
            <a:rPr lang="en-US" sz="800" baseline="0">
              <a:latin typeface="Courier New" panose="02070309020205020404" pitchFamily="49" charset="0"/>
              <a:cs typeface="Courier New" panose="02070309020205020404" pitchFamily="49" charset="0"/>
            </a:rPr>
            <a:t>------------------------------------------------------------------------------</a:t>
          </a:r>
        </a:p>
        <a:p>
          <a:pPr>
            <a:lnSpc>
              <a:spcPts val="600"/>
            </a:lnSpc>
          </a:pPr>
          <a:r>
            <a:rPr lang="en-US" sz="800" baseline="0">
              <a:latin typeface="Courier New" panose="02070309020205020404" pitchFamily="49" charset="0"/>
              <a:cs typeface="Courier New" panose="02070309020205020404" pitchFamily="49" charset="0"/>
            </a:rPr>
            <a:t>Note: 7953 failures and 0 successes completely determined.</a:t>
          </a:r>
        </a:p>
        <a:p>
          <a:pPr>
            <a:lnSpc>
              <a:spcPts val="700"/>
            </a:lnSpc>
          </a:pPr>
          <a:r>
            <a:rPr lang="en-US" sz="800" baseline="0">
              <a:latin typeface="Courier New" panose="02070309020205020404" pitchFamily="49" charset="0"/>
              <a:cs typeface="Courier New" panose="02070309020205020404" pitchFamily="49" charset="0"/>
            </a:rPr>
            <a:t>There are observations with identical propensity score values.</a:t>
          </a:r>
        </a:p>
        <a:p>
          <a:pPr>
            <a:lnSpc>
              <a:spcPts val="600"/>
            </a:lnSpc>
          </a:pPr>
          <a:r>
            <a:rPr lang="en-US" sz="800" baseline="0">
              <a:latin typeface="Courier New" panose="02070309020205020404" pitchFamily="49" charset="0"/>
              <a:cs typeface="Courier New" panose="02070309020205020404" pitchFamily="49" charset="0"/>
            </a:rPr>
            <a:t>The sort order of the data could affect your results.</a:t>
          </a:r>
        </a:p>
        <a:p>
          <a:pPr>
            <a:lnSpc>
              <a:spcPts val="700"/>
            </a:lnSpc>
          </a:pPr>
          <a:r>
            <a:rPr lang="en-US" sz="800" baseline="0">
              <a:latin typeface="Courier New" panose="02070309020205020404" pitchFamily="49" charset="0"/>
              <a:cs typeface="Courier New" panose="02070309020205020404" pitchFamily="49" charset="0"/>
            </a:rPr>
            <a:t>Make sure that the sort order is random before calling psmatch2.</a:t>
          </a:r>
        </a:p>
        <a:p>
          <a:pPr>
            <a:lnSpc>
              <a:spcPts val="600"/>
            </a:lnSpc>
          </a:pPr>
          <a:r>
            <a:rPr lang="en-US" sz="800" baseline="0">
              <a:latin typeface="Courier New" panose="02070309020205020404" pitchFamily="49" charset="0"/>
              <a:cs typeface="Courier New" panose="02070309020205020404" pitchFamily="49" charset="0"/>
            </a:rPr>
            <a:t>----------------------------------------------------------------------------------------</a:t>
          </a:r>
        </a:p>
        <a:p>
          <a:pPr>
            <a:lnSpc>
              <a:spcPts val="700"/>
            </a:lnSpc>
          </a:pPr>
          <a:r>
            <a:rPr lang="en-US" sz="800" baseline="0">
              <a:latin typeface="Courier New" panose="02070309020205020404" pitchFamily="49" charset="0"/>
              <a:cs typeface="Courier New" panose="02070309020205020404" pitchFamily="49" charset="0"/>
            </a:rPr>
            <a:t>        Variable     Sample |    Treated     Controls   Difference         S.E.   T-stat</a:t>
          </a:r>
        </a:p>
        <a:p>
          <a:pPr>
            <a:lnSpc>
              <a:spcPts val="600"/>
            </a:lnSpc>
          </a:pPr>
          <a:r>
            <a:rPr lang="en-US" sz="800" baseline="0">
              <a:latin typeface="Courier New" panose="02070309020205020404" pitchFamily="49" charset="0"/>
              <a:cs typeface="Courier New" panose="02070309020205020404" pitchFamily="49" charset="0"/>
            </a:rPr>
            <a:t>----------------------------+-----------------------------------------------------------</a:t>
          </a:r>
        </a:p>
        <a:p>
          <a:pPr>
            <a:lnSpc>
              <a:spcPts val="700"/>
            </a:lnSpc>
          </a:pPr>
          <a:r>
            <a:rPr lang="en-US" sz="800" baseline="0">
              <a:latin typeface="Courier New" panose="02070309020205020404" pitchFamily="49" charset="0"/>
              <a:cs typeface="Courier New" panose="02070309020205020404" pitchFamily="49" charset="0"/>
            </a:rPr>
            <a:t>         incwage  Unmatched | 38030.8657   25978.1918   12052.6739   542.245931    22.23</a:t>
          </a:r>
        </a:p>
        <a:p>
          <a:pPr>
            <a:lnSpc>
              <a:spcPts val="600"/>
            </a:lnSpc>
          </a:pPr>
          <a:r>
            <a:rPr lang="en-US" sz="800" baseline="0">
              <a:latin typeface="Courier New" panose="02070309020205020404" pitchFamily="49" charset="0"/>
              <a:cs typeface="Courier New" panose="02070309020205020404" pitchFamily="49" charset="0"/>
            </a:rPr>
            <a:t>                        ATT | 38030.8657   38699.5617  -668.696016    1012.2735    -0.66</a:t>
          </a:r>
        </a:p>
        <a:p>
          <a:pPr>
            <a:lnSpc>
              <a:spcPts val="700"/>
            </a:lnSpc>
          </a:pPr>
          <a:r>
            <a:rPr lang="en-US" sz="800" baseline="0">
              <a:latin typeface="Courier New" panose="02070309020205020404" pitchFamily="49" charset="0"/>
              <a:cs typeface="Courier New" panose="02070309020205020404" pitchFamily="49" charset="0"/>
            </a:rPr>
            <a:t>----------------------------+-----------------------------------------------------------</a:t>
          </a:r>
        </a:p>
        <a:p>
          <a:pPr>
            <a:lnSpc>
              <a:spcPts val="600"/>
            </a:lnSpc>
          </a:pPr>
          <a:r>
            <a:rPr lang="en-US" sz="800" baseline="0">
              <a:latin typeface="Courier New" panose="02070309020205020404" pitchFamily="49" charset="0"/>
              <a:cs typeface="Courier New" panose="02070309020205020404" pitchFamily="49" charset="0"/>
            </a:rPr>
            <a:t>Note: S.E. does not take into account that the propensity score is estimated.</a:t>
          </a:r>
        </a:p>
        <a:p>
          <a:pPr>
            <a:lnSpc>
              <a:spcPts val="700"/>
            </a:lnSpc>
          </a:pPr>
          <a:endParaRPr lang="en-US" sz="800" baseline="0">
            <a:latin typeface="Courier New" panose="02070309020205020404" pitchFamily="49" charset="0"/>
            <a:cs typeface="Courier New" panose="02070309020205020404" pitchFamily="49" charset="0"/>
          </a:endParaRPr>
        </a:p>
        <a:p>
          <a:pPr>
            <a:lnSpc>
              <a:spcPts val="600"/>
            </a:lnSpc>
          </a:pPr>
          <a:r>
            <a:rPr lang="en-US" sz="800" baseline="0">
              <a:latin typeface="Courier New" panose="02070309020205020404" pitchFamily="49" charset="0"/>
              <a:cs typeface="Courier New" panose="02070309020205020404" pitchFamily="49" charset="0"/>
            </a:rPr>
            <a:t>           | psmatch2:</a:t>
          </a:r>
        </a:p>
        <a:p>
          <a:pPr>
            <a:lnSpc>
              <a:spcPts val="700"/>
            </a:lnSpc>
          </a:pPr>
          <a:r>
            <a:rPr lang="en-US" sz="800" baseline="0">
              <a:latin typeface="Courier New" panose="02070309020205020404" pitchFamily="49" charset="0"/>
              <a:cs typeface="Courier New" panose="02070309020205020404" pitchFamily="49" charset="0"/>
            </a:rPr>
            <a:t> psmatch2: |   Common</a:t>
          </a:r>
        </a:p>
        <a:p>
          <a:pPr>
            <a:lnSpc>
              <a:spcPts val="600"/>
            </a:lnSpc>
          </a:pPr>
          <a:r>
            <a:rPr lang="en-US" sz="800" baseline="0">
              <a:latin typeface="Courier New" panose="02070309020205020404" pitchFamily="49" charset="0"/>
              <a:cs typeface="Courier New" panose="02070309020205020404" pitchFamily="49" charset="0"/>
            </a:rPr>
            <a:t> Treatment |  support</a:t>
          </a:r>
        </a:p>
        <a:p>
          <a:pPr>
            <a:lnSpc>
              <a:spcPts val="700"/>
            </a:lnSpc>
          </a:pPr>
          <a:r>
            <a:rPr lang="en-US" sz="800" baseline="0">
              <a:latin typeface="Courier New" panose="02070309020205020404" pitchFamily="49" charset="0"/>
              <a:cs typeface="Courier New" panose="02070309020205020404" pitchFamily="49" charset="0"/>
            </a:rPr>
            <a:t>assignment | On suppor |     Total</a:t>
          </a:r>
        </a:p>
        <a:p>
          <a:pPr>
            <a:lnSpc>
              <a:spcPts val="600"/>
            </a:lnSpc>
          </a:pPr>
          <a:r>
            <a:rPr lang="en-US" sz="800" baseline="0">
              <a:latin typeface="Courier New" panose="02070309020205020404" pitchFamily="49" charset="0"/>
              <a:cs typeface="Courier New" panose="02070309020205020404" pitchFamily="49" charset="0"/>
            </a:rPr>
            <a:t>-----------+-----------+----------</a:t>
          </a:r>
        </a:p>
        <a:p>
          <a:pPr>
            <a:lnSpc>
              <a:spcPts val="700"/>
            </a:lnSpc>
          </a:pPr>
          <a:r>
            <a:rPr lang="en-US" sz="800" baseline="0">
              <a:latin typeface="Courier New" panose="02070309020205020404" pitchFamily="49" charset="0"/>
              <a:cs typeface="Courier New" panose="02070309020205020404" pitchFamily="49" charset="0"/>
            </a:rPr>
            <a:t> Untreated |    65,716 |    65,716 </a:t>
          </a:r>
        </a:p>
        <a:p>
          <a:pPr>
            <a:lnSpc>
              <a:spcPts val="600"/>
            </a:lnSpc>
          </a:pPr>
          <a:r>
            <a:rPr lang="en-US" sz="800" baseline="0">
              <a:latin typeface="Courier New" panose="02070309020205020404" pitchFamily="49" charset="0"/>
              <a:cs typeface="Courier New" panose="02070309020205020404" pitchFamily="49" charset="0"/>
            </a:rPr>
            <a:t>   Treated |     3,589 |     3,589 </a:t>
          </a:r>
        </a:p>
        <a:p>
          <a:pPr>
            <a:lnSpc>
              <a:spcPts val="700"/>
            </a:lnSpc>
          </a:pPr>
          <a:r>
            <a:rPr lang="en-US" sz="800" baseline="0">
              <a:latin typeface="Courier New" panose="02070309020205020404" pitchFamily="49" charset="0"/>
              <a:cs typeface="Courier New" panose="02070309020205020404" pitchFamily="49" charset="0"/>
            </a:rPr>
            <a:t>-----------+-----------+----------</a:t>
          </a:r>
        </a:p>
        <a:p>
          <a:pPr>
            <a:lnSpc>
              <a:spcPts val="600"/>
            </a:lnSpc>
          </a:pPr>
          <a:r>
            <a:rPr lang="en-US" sz="800" baseline="0">
              <a:latin typeface="Courier New" panose="02070309020205020404" pitchFamily="49" charset="0"/>
              <a:cs typeface="Courier New" panose="02070309020205020404" pitchFamily="49" charset="0"/>
            </a:rPr>
            <a:t>     Total |    69,305 |    69,305 </a:t>
          </a:r>
        </a:p>
        <a:p>
          <a:pPr>
            <a:lnSpc>
              <a:spcPts val="700"/>
            </a:lnSpc>
          </a:pPr>
          <a:endParaRPr lang="en-US" sz="800" baseline="0">
            <a:latin typeface="Courier New" panose="02070309020205020404" pitchFamily="49" charset="0"/>
            <a:cs typeface="Courier New" panose="02070309020205020404" pitchFamily="49" charset="0"/>
          </a:endParaRPr>
        </a:p>
        <a:p>
          <a:pPr>
            <a:lnSpc>
              <a:spcPts val="600"/>
            </a:lnSpc>
          </a:pPr>
          <a:r>
            <a:rPr lang="en-US" sz="800" baseline="0">
              <a:latin typeface="Courier New" panose="02070309020205020404" pitchFamily="49" charset="0"/>
              <a:cs typeface="Courier New" panose="02070309020205020404" pitchFamily="49" charset="0"/>
            </a:rPr>
            <a:t>* Non replacement totally changes the outcome, and makes incwage difference dramatically smaller, and shrinks the SE because more matched cases are now being used.</a:t>
          </a:r>
        </a:p>
        <a:p>
          <a:pPr>
            <a:lnSpc>
              <a:spcPts val="700"/>
            </a:lnSpc>
          </a:pPr>
          <a:endParaRPr lang="en-US" sz="800" baseline="0">
            <a:latin typeface="Courier New" panose="02070309020205020404" pitchFamily="49" charset="0"/>
            <a:cs typeface="Courier New" panose="02070309020205020404" pitchFamily="49" charset="0"/>
          </a:endParaRPr>
        </a:p>
        <a:p>
          <a:pPr>
            <a:lnSpc>
              <a:spcPts val="700"/>
            </a:lnSpc>
          </a:pPr>
          <a:endParaRPr lang="en-US" sz="800" baseline="0">
            <a:latin typeface="Courier New" panose="02070309020205020404" pitchFamily="49" charset="0"/>
            <a:cs typeface="Courier New" panose="02070309020205020404" pitchFamily="49" charset="0"/>
          </a:endParaRPr>
        </a:p>
        <a:p>
          <a:pPr>
            <a:lnSpc>
              <a:spcPts val="600"/>
            </a:lnSpc>
          </a:pPr>
          <a:r>
            <a:rPr lang="en-US" sz="800" baseline="0">
              <a:latin typeface="Courier New" panose="02070309020205020404" pitchFamily="49" charset="0"/>
              <a:cs typeface="Courier New" panose="02070309020205020404" pitchFamily="49" charset="0"/>
            </a:rPr>
            <a:t>* What if we want 5 to 1, instead of 1-to-1 matching? Easy to implement (but we drop the noreplacement option, which only works for 1-to-1 matches):</a:t>
          </a:r>
        </a:p>
        <a:p>
          <a:pPr>
            <a:lnSpc>
              <a:spcPts val="600"/>
            </a:lnSpc>
          </a:pPr>
          <a:endParaRPr lang="en-US" sz="800" baseline="0">
            <a:latin typeface="Courier New" panose="02070309020205020404" pitchFamily="49" charset="0"/>
            <a:cs typeface="Courier New" panose="02070309020205020404" pitchFamily="49" charset="0"/>
          </a:endParaRPr>
        </a:p>
        <a:p>
          <a:pPr>
            <a:lnSpc>
              <a:spcPts val="600"/>
            </a:lnSpc>
          </a:pPr>
          <a:r>
            <a:rPr lang="en-US" sz="800" baseline="0">
              <a:latin typeface="Courier New" panose="02070309020205020404" pitchFamily="49" charset="0"/>
              <a:cs typeface="Courier New" panose="02070309020205020404" pitchFamily="49" charset="0"/>
            </a:rPr>
            <a:t>. psmatch2 vietnam_vet female age age_sq if age&gt;=25 &amp; age&lt;=64, logit out(incwage) neighbor(5)</a:t>
          </a:r>
        </a:p>
        <a:p>
          <a:pPr>
            <a:lnSpc>
              <a:spcPts val="700"/>
            </a:lnSpc>
          </a:pPr>
          <a:endParaRPr lang="en-US" sz="800" baseline="0">
            <a:latin typeface="Courier New" panose="02070309020205020404" pitchFamily="49" charset="0"/>
            <a:cs typeface="Courier New" panose="02070309020205020404" pitchFamily="49" charset="0"/>
          </a:endParaRPr>
        </a:p>
        <a:p>
          <a:pPr>
            <a:lnSpc>
              <a:spcPts val="600"/>
            </a:lnSpc>
          </a:pPr>
          <a:r>
            <a:rPr lang="en-US" sz="800" baseline="0">
              <a:latin typeface="Courier New" panose="02070309020205020404" pitchFamily="49" charset="0"/>
              <a:cs typeface="Courier New" panose="02070309020205020404" pitchFamily="49" charset="0"/>
            </a:rPr>
            <a:t>Logistic regression                               Number of obs   =      69305</a:t>
          </a:r>
        </a:p>
        <a:p>
          <a:pPr>
            <a:lnSpc>
              <a:spcPts val="700"/>
            </a:lnSpc>
          </a:pPr>
          <a:r>
            <a:rPr lang="en-US" sz="800" baseline="0">
              <a:latin typeface="Courier New" panose="02070309020205020404" pitchFamily="49" charset="0"/>
              <a:cs typeface="Courier New" panose="02070309020205020404" pitchFamily="49" charset="0"/>
            </a:rPr>
            <a:t>                                                  LR chi2(3)      =   11240.16</a:t>
          </a:r>
        </a:p>
        <a:p>
          <a:pPr>
            <a:lnSpc>
              <a:spcPts val="600"/>
            </a:lnSpc>
          </a:pPr>
          <a:r>
            <a:rPr lang="en-US" sz="800" baseline="0">
              <a:latin typeface="Courier New" panose="02070309020205020404" pitchFamily="49" charset="0"/>
              <a:cs typeface="Courier New" panose="02070309020205020404" pitchFamily="49" charset="0"/>
            </a:rPr>
            <a:t>                                                  Prob &gt; chi2     =     0.0000</a:t>
          </a:r>
        </a:p>
        <a:p>
          <a:pPr>
            <a:lnSpc>
              <a:spcPts val="700"/>
            </a:lnSpc>
          </a:pPr>
          <a:r>
            <a:rPr lang="en-US" sz="800" baseline="0">
              <a:latin typeface="Courier New" panose="02070309020205020404" pitchFamily="49" charset="0"/>
              <a:cs typeface="Courier New" panose="02070309020205020404" pitchFamily="49" charset="0"/>
            </a:rPr>
            <a:t>Log likelihood = -8500.0923                       Pseudo R2       =     0.3980</a:t>
          </a:r>
        </a:p>
        <a:p>
          <a:pPr>
            <a:lnSpc>
              <a:spcPts val="600"/>
            </a:lnSpc>
          </a:pPr>
          <a:endParaRPr lang="en-US" sz="800" baseline="0">
            <a:latin typeface="Courier New" panose="02070309020205020404" pitchFamily="49" charset="0"/>
            <a:cs typeface="Courier New" panose="02070309020205020404" pitchFamily="49" charset="0"/>
          </a:endParaRPr>
        </a:p>
        <a:p>
          <a:pPr>
            <a:lnSpc>
              <a:spcPts val="700"/>
            </a:lnSpc>
          </a:pPr>
          <a:r>
            <a:rPr lang="en-US" sz="800" baseline="0">
              <a:latin typeface="Courier New" panose="02070309020205020404" pitchFamily="49" charset="0"/>
              <a:cs typeface="Courier New" panose="02070309020205020404" pitchFamily="49" charset="0"/>
            </a:rPr>
            <a:t>------------------------------------------------------------------------------</a:t>
          </a:r>
        </a:p>
        <a:p>
          <a:pPr>
            <a:lnSpc>
              <a:spcPts val="600"/>
            </a:lnSpc>
          </a:pPr>
          <a:r>
            <a:rPr lang="en-US" sz="800" baseline="0">
              <a:latin typeface="Courier New" panose="02070309020205020404" pitchFamily="49" charset="0"/>
              <a:cs typeface="Courier New" panose="02070309020205020404" pitchFamily="49" charset="0"/>
            </a:rPr>
            <a:t> vietnam_vet |      Coef.   Std. Err.      z    P&gt;|z|     [95% Conf. Interval]</a:t>
          </a:r>
        </a:p>
        <a:p>
          <a:pPr>
            <a:lnSpc>
              <a:spcPts val="700"/>
            </a:lnSpc>
          </a:pPr>
          <a:r>
            <a:rPr lang="en-US" sz="800" baseline="0">
              <a:latin typeface="Courier New" panose="02070309020205020404" pitchFamily="49" charset="0"/>
              <a:cs typeface="Courier New" panose="02070309020205020404" pitchFamily="49" charset="0"/>
            </a:rPr>
            <a:t>-------------+----------------------------------------------------------------</a:t>
          </a:r>
        </a:p>
        <a:p>
          <a:pPr>
            <a:lnSpc>
              <a:spcPts val="600"/>
            </a:lnSpc>
          </a:pPr>
          <a:r>
            <a:rPr lang="en-US" sz="800" baseline="0">
              <a:latin typeface="Courier New" panose="02070309020205020404" pitchFamily="49" charset="0"/>
              <a:cs typeface="Courier New" panose="02070309020205020404" pitchFamily="49" charset="0"/>
            </a:rPr>
            <a:t>      female |  -3.955369   .1029259   -38.43   0.000      -4.1571   -3.753638</a:t>
          </a:r>
        </a:p>
        <a:p>
          <a:pPr>
            <a:lnSpc>
              <a:spcPts val="700"/>
            </a:lnSpc>
          </a:pPr>
          <a:r>
            <a:rPr lang="en-US" sz="800" baseline="0">
              <a:latin typeface="Courier New" panose="02070309020205020404" pitchFamily="49" charset="0"/>
              <a:cs typeface="Courier New" panose="02070309020205020404" pitchFamily="49" charset="0"/>
            </a:rPr>
            <a:t>         age |   2.736083   .0681957    40.12   0.000     2.602422    2.869745</a:t>
          </a:r>
        </a:p>
        <a:p>
          <a:pPr>
            <a:lnSpc>
              <a:spcPts val="600"/>
            </a:lnSpc>
          </a:pPr>
          <a:r>
            <a:rPr lang="en-US" sz="800" baseline="0">
              <a:latin typeface="Courier New" panose="02070309020205020404" pitchFamily="49" charset="0"/>
              <a:cs typeface="Courier New" panose="02070309020205020404" pitchFamily="49" charset="0"/>
            </a:rPr>
            <a:t>      age_sq |  -.0257003    .000652   -39.42   0.000    -.0269782   -.0244224</a:t>
          </a:r>
        </a:p>
        <a:p>
          <a:pPr>
            <a:lnSpc>
              <a:spcPts val="700"/>
            </a:lnSpc>
          </a:pPr>
          <a:r>
            <a:rPr lang="en-US" sz="800" baseline="0">
              <a:latin typeface="Courier New" panose="02070309020205020404" pitchFamily="49" charset="0"/>
              <a:cs typeface="Courier New" panose="02070309020205020404" pitchFamily="49" charset="0"/>
            </a:rPr>
            <a:t>       _cons |  -73.34775   1.773539   -41.36   0.000    -76.82382   -69.87168</a:t>
          </a:r>
        </a:p>
        <a:p>
          <a:pPr>
            <a:lnSpc>
              <a:spcPts val="600"/>
            </a:lnSpc>
          </a:pPr>
          <a:r>
            <a:rPr lang="en-US" sz="800" baseline="0">
              <a:latin typeface="Courier New" panose="02070309020205020404" pitchFamily="49" charset="0"/>
              <a:cs typeface="Courier New" panose="02070309020205020404" pitchFamily="49" charset="0"/>
            </a:rPr>
            <a:t>------------------------------------------------------------------------------</a:t>
          </a:r>
        </a:p>
        <a:p>
          <a:pPr>
            <a:lnSpc>
              <a:spcPts val="700"/>
            </a:lnSpc>
          </a:pPr>
          <a:r>
            <a:rPr lang="en-US" sz="800" baseline="0">
              <a:latin typeface="Courier New" panose="02070309020205020404" pitchFamily="49" charset="0"/>
              <a:cs typeface="Courier New" panose="02070309020205020404" pitchFamily="49" charset="0"/>
            </a:rPr>
            <a:t>Note: 7953 failures and 0 successes completely determined.</a:t>
          </a:r>
        </a:p>
        <a:p>
          <a:pPr>
            <a:lnSpc>
              <a:spcPts val="600"/>
            </a:lnSpc>
          </a:pPr>
          <a:r>
            <a:rPr lang="en-US" sz="800" baseline="0">
              <a:latin typeface="Courier New" panose="02070309020205020404" pitchFamily="49" charset="0"/>
              <a:cs typeface="Courier New" panose="02070309020205020404" pitchFamily="49" charset="0"/>
            </a:rPr>
            <a:t>There are observations with identical propensity score values.</a:t>
          </a:r>
        </a:p>
        <a:p>
          <a:pPr>
            <a:lnSpc>
              <a:spcPts val="700"/>
            </a:lnSpc>
          </a:pPr>
          <a:r>
            <a:rPr lang="en-US" sz="800" baseline="0">
              <a:latin typeface="Courier New" panose="02070309020205020404" pitchFamily="49" charset="0"/>
              <a:cs typeface="Courier New" panose="02070309020205020404" pitchFamily="49" charset="0"/>
            </a:rPr>
            <a:t>The sort order of the data could affect your results.</a:t>
          </a:r>
        </a:p>
        <a:p>
          <a:pPr>
            <a:lnSpc>
              <a:spcPts val="600"/>
            </a:lnSpc>
          </a:pPr>
          <a:r>
            <a:rPr lang="en-US" sz="800" baseline="0">
              <a:latin typeface="Courier New" panose="02070309020205020404" pitchFamily="49" charset="0"/>
              <a:cs typeface="Courier New" panose="02070309020205020404" pitchFamily="49" charset="0"/>
            </a:rPr>
            <a:t>Make sure that the sort order is random before calling psmatch2.</a:t>
          </a:r>
        </a:p>
        <a:p>
          <a:pPr>
            <a:lnSpc>
              <a:spcPts val="700"/>
            </a:lnSpc>
          </a:pPr>
          <a:r>
            <a:rPr lang="en-US" sz="800" baseline="0">
              <a:latin typeface="Courier New" panose="02070309020205020404" pitchFamily="49" charset="0"/>
              <a:cs typeface="Courier New" panose="02070309020205020404" pitchFamily="49" charset="0"/>
            </a:rPr>
            <a:t>----------------------------------------------------------------------------------------</a:t>
          </a:r>
        </a:p>
        <a:p>
          <a:pPr>
            <a:lnSpc>
              <a:spcPts val="600"/>
            </a:lnSpc>
          </a:pPr>
          <a:r>
            <a:rPr lang="en-US" sz="800" baseline="0">
              <a:latin typeface="Courier New" panose="02070309020205020404" pitchFamily="49" charset="0"/>
              <a:cs typeface="Courier New" panose="02070309020205020404" pitchFamily="49" charset="0"/>
            </a:rPr>
            <a:t>        Variable     Sample |    Treated     Controls   Difference         S.E.   T-stat</a:t>
          </a:r>
        </a:p>
        <a:p>
          <a:pPr>
            <a:lnSpc>
              <a:spcPts val="700"/>
            </a:lnSpc>
          </a:pPr>
          <a:r>
            <a:rPr lang="en-US" sz="800" baseline="0">
              <a:latin typeface="Courier New" panose="02070309020205020404" pitchFamily="49" charset="0"/>
              <a:cs typeface="Courier New" panose="02070309020205020404" pitchFamily="49" charset="0"/>
            </a:rPr>
            <a:t>----------------------------+-----------------------------------------------------------</a:t>
          </a:r>
        </a:p>
        <a:p>
          <a:pPr>
            <a:lnSpc>
              <a:spcPts val="600"/>
            </a:lnSpc>
          </a:pPr>
          <a:r>
            <a:rPr lang="en-US" sz="800" baseline="0">
              <a:latin typeface="Courier New" panose="02070309020205020404" pitchFamily="49" charset="0"/>
              <a:cs typeface="Courier New" panose="02070309020205020404" pitchFamily="49" charset="0"/>
            </a:rPr>
            <a:t>         incwage  Unmatched | 38030.8657   25978.1918   12052.6739   542.245931    22.23</a:t>
          </a:r>
        </a:p>
        <a:p>
          <a:pPr>
            <a:lnSpc>
              <a:spcPts val="700"/>
            </a:lnSpc>
          </a:pPr>
          <a:r>
            <a:rPr lang="en-US" sz="800" baseline="0">
              <a:latin typeface="Courier New" panose="02070309020205020404" pitchFamily="49" charset="0"/>
              <a:cs typeface="Courier New" panose="02070309020205020404" pitchFamily="49" charset="0"/>
            </a:rPr>
            <a:t>                        ATT | 38030.8657   47691.2132  -9660.34745   4294.03884    -2.25</a:t>
          </a:r>
        </a:p>
        <a:p>
          <a:pPr>
            <a:lnSpc>
              <a:spcPts val="600"/>
            </a:lnSpc>
          </a:pPr>
          <a:r>
            <a:rPr lang="en-US" sz="800" baseline="0">
              <a:latin typeface="Courier New" panose="02070309020205020404" pitchFamily="49" charset="0"/>
              <a:cs typeface="Courier New" panose="02070309020205020404" pitchFamily="49" charset="0"/>
            </a:rPr>
            <a:t>----------------------------+-----------------------------------------------------------</a:t>
          </a:r>
        </a:p>
        <a:p>
          <a:pPr>
            <a:lnSpc>
              <a:spcPts val="700"/>
            </a:lnSpc>
          </a:pPr>
          <a:r>
            <a:rPr lang="en-US" sz="800" baseline="0">
              <a:latin typeface="Courier New" panose="02070309020205020404" pitchFamily="49" charset="0"/>
              <a:cs typeface="Courier New" panose="02070309020205020404" pitchFamily="49" charset="0"/>
            </a:rPr>
            <a:t>Note: S.E. does not take into account that the propensity score is estimated.</a:t>
          </a:r>
        </a:p>
        <a:p>
          <a:pPr>
            <a:lnSpc>
              <a:spcPts val="600"/>
            </a:lnSpc>
          </a:pPr>
          <a:endParaRPr lang="en-US" sz="800" baseline="0">
            <a:latin typeface="Courier New" panose="02070309020205020404" pitchFamily="49" charset="0"/>
            <a:cs typeface="Courier New" panose="02070309020205020404" pitchFamily="49" charset="0"/>
          </a:endParaRPr>
        </a:p>
        <a:p>
          <a:pPr>
            <a:lnSpc>
              <a:spcPts val="700"/>
            </a:lnSpc>
          </a:pPr>
          <a:r>
            <a:rPr lang="en-US" sz="800" baseline="0">
              <a:latin typeface="Courier New" panose="02070309020205020404" pitchFamily="49" charset="0"/>
              <a:cs typeface="Courier New" panose="02070309020205020404" pitchFamily="49" charset="0"/>
            </a:rPr>
            <a:t>           | psmatch2:</a:t>
          </a:r>
        </a:p>
        <a:p>
          <a:pPr>
            <a:lnSpc>
              <a:spcPts val="600"/>
            </a:lnSpc>
          </a:pPr>
          <a:r>
            <a:rPr lang="en-US" sz="800" baseline="0">
              <a:latin typeface="Courier New" panose="02070309020205020404" pitchFamily="49" charset="0"/>
              <a:cs typeface="Courier New" panose="02070309020205020404" pitchFamily="49" charset="0"/>
            </a:rPr>
            <a:t> psmatch2: |   Common</a:t>
          </a:r>
        </a:p>
        <a:p>
          <a:pPr>
            <a:lnSpc>
              <a:spcPts val="700"/>
            </a:lnSpc>
          </a:pPr>
          <a:r>
            <a:rPr lang="en-US" sz="800" baseline="0">
              <a:latin typeface="Courier New" panose="02070309020205020404" pitchFamily="49" charset="0"/>
              <a:cs typeface="Courier New" panose="02070309020205020404" pitchFamily="49" charset="0"/>
            </a:rPr>
            <a:t> Treatment |  support</a:t>
          </a:r>
        </a:p>
        <a:p>
          <a:pPr>
            <a:lnSpc>
              <a:spcPts val="600"/>
            </a:lnSpc>
          </a:pPr>
          <a:r>
            <a:rPr lang="en-US" sz="800" baseline="0">
              <a:latin typeface="Courier New" panose="02070309020205020404" pitchFamily="49" charset="0"/>
              <a:cs typeface="Courier New" panose="02070309020205020404" pitchFamily="49" charset="0"/>
            </a:rPr>
            <a:t>assignment | On suppor |     Total</a:t>
          </a:r>
        </a:p>
        <a:p>
          <a:pPr>
            <a:lnSpc>
              <a:spcPts val="700"/>
            </a:lnSpc>
          </a:pPr>
          <a:r>
            <a:rPr lang="en-US" sz="800" baseline="0">
              <a:latin typeface="Courier New" panose="02070309020205020404" pitchFamily="49" charset="0"/>
              <a:cs typeface="Courier New" panose="02070309020205020404" pitchFamily="49" charset="0"/>
            </a:rPr>
            <a:t>-----------+-----------+----------</a:t>
          </a:r>
        </a:p>
        <a:p>
          <a:pPr>
            <a:lnSpc>
              <a:spcPts val="600"/>
            </a:lnSpc>
          </a:pPr>
          <a:r>
            <a:rPr lang="en-US" sz="800" baseline="0">
              <a:latin typeface="Courier New" panose="02070309020205020404" pitchFamily="49" charset="0"/>
              <a:cs typeface="Courier New" panose="02070309020205020404" pitchFamily="49" charset="0"/>
            </a:rPr>
            <a:t> Untreated |    65,716 |    65,716 </a:t>
          </a:r>
        </a:p>
        <a:p>
          <a:pPr>
            <a:lnSpc>
              <a:spcPts val="700"/>
            </a:lnSpc>
          </a:pPr>
          <a:r>
            <a:rPr lang="en-US" sz="800" baseline="0">
              <a:latin typeface="Courier New" panose="02070309020205020404" pitchFamily="49" charset="0"/>
              <a:cs typeface="Courier New" panose="02070309020205020404" pitchFamily="49" charset="0"/>
            </a:rPr>
            <a:t>   Treated |     3,589 |     3,589 </a:t>
          </a:r>
        </a:p>
        <a:p>
          <a:pPr>
            <a:lnSpc>
              <a:spcPts val="600"/>
            </a:lnSpc>
          </a:pPr>
          <a:r>
            <a:rPr lang="en-US" sz="800" baseline="0">
              <a:latin typeface="Courier New" panose="02070309020205020404" pitchFamily="49" charset="0"/>
              <a:cs typeface="Courier New" panose="02070309020205020404" pitchFamily="49" charset="0"/>
            </a:rPr>
            <a:t>-----------+-----------+----------</a:t>
          </a:r>
        </a:p>
        <a:p>
          <a:pPr>
            <a:lnSpc>
              <a:spcPts val="700"/>
            </a:lnSpc>
          </a:pPr>
          <a:r>
            <a:rPr lang="en-US" sz="800" baseline="0">
              <a:latin typeface="Courier New" panose="02070309020205020404" pitchFamily="49" charset="0"/>
              <a:cs typeface="Courier New" panose="02070309020205020404" pitchFamily="49" charset="0"/>
            </a:rPr>
            <a:t>     Total |    69,305 |    69,305 </a:t>
          </a:r>
        </a:p>
        <a:p>
          <a:pPr>
            <a:lnSpc>
              <a:spcPts val="600"/>
            </a:lnSpc>
          </a:pPr>
          <a:endParaRPr lang="en-US" sz="800" baseline="0">
            <a:latin typeface="Courier New" panose="02070309020205020404" pitchFamily="49" charset="0"/>
            <a:cs typeface="Courier New" panose="02070309020205020404" pitchFamily="49" charset="0"/>
          </a:endParaRPr>
        </a:p>
        <a:p>
          <a:pPr>
            <a:lnSpc>
              <a:spcPts val="700"/>
            </a:lnSpc>
          </a:pPr>
          <a:r>
            <a:rPr lang="en-US" sz="800" baseline="0">
              <a:latin typeface="Courier New" panose="02070309020205020404" pitchFamily="49" charset="0"/>
              <a:cs typeface="Courier New" panose="02070309020205020404" pitchFamily="49" charset="0"/>
            </a:rPr>
            <a:t>* And what if we use ALL the possible cases in the not treatment group that have the same (or closest) age and gender to each individual in the treatment group? That is, what if we use all of the exact matches for every cases, not asking Stata to randomly choose between the tied propensity scores?</a:t>
          </a:r>
        </a:p>
        <a:p>
          <a:pPr>
            <a:lnSpc>
              <a:spcPts val="600"/>
            </a:lnSpc>
          </a:pPr>
          <a:endParaRPr lang="en-US" sz="800" baseline="0">
            <a:latin typeface="Courier New" panose="02070309020205020404" pitchFamily="49" charset="0"/>
            <a:cs typeface="Courier New" panose="02070309020205020404" pitchFamily="49" charset="0"/>
          </a:endParaRPr>
        </a:p>
        <a:p>
          <a:pPr>
            <a:lnSpc>
              <a:spcPts val="600"/>
            </a:lnSpc>
          </a:pPr>
          <a:r>
            <a:rPr lang="en-US" sz="800" baseline="0">
              <a:latin typeface="Courier New" panose="02070309020205020404" pitchFamily="49" charset="0"/>
              <a:cs typeface="Courier New" panose="02070309020205020404" pitchFamily="49" charset="0"/>
            </a:rPr>
            <a:t> psmatch2 vietnam_vet female age age_sq if age&gt;=25 &amp; age&lt;=64, logit out(incwage) ties</a:t>
          </a:r>
        </a:p>
        <a:p>
          <a:pPr>
            <a:lnSpc>
              <a:spcPts val="600"/>
            </a:lnSpc>
          </a:pPr>
          <a:endParaRPr lang="en-US" sz="800" baseline="0">
            <a:latin typeface="Courier New" panose="02070309020205020404" pitchFamily="49" charset="0"/>
            <a:cs typeface="Courier New" panose="02070309020205020404" pitchFamily="49" charset="0"/>
          </a:endParaRPr>
        </a:p>
        <a:p>
          <a:pPr>
            <a:lnSpc>
              <a:spcPts val="600"/>
            </a:lnSpc>
          </a:pPr>
          <a:r>
            <a:rPr lang="en-US" sz="800" baseline="0">
              <a:latin typeface="Courier New" panose="02070309020205020404" pitchFamily="49" charset="0"/>
              <a:cs typeface="Courier New" panose="02070309020205020404" pitchFamily="49" charset="0"/>
            </a:rPr>
            <a:t>Logistic regression                               Number of obs   =      69305</a:t>
          </a:r>
        </a:p>
        <a:p>
          <a:pPr>
            <a:lnSpc>
              <a:spcPts val="700"/>
            </a:lnSpc>
          </a:pPr>
          <a:r>
            <a:rPr lang="en-US" sz="800" baseline="0">
              <a:latin typeface="Courier New" panose="02070309020205020404" pitchFamily="49" charset="0"/>
              <a:cs typeface="Courier New" panose="02070309020205020404" pitchFamily="49" charset="0"/>
            </a:rPr>
            <a:t>                                                  LR chi2(3)      =   11240.16</a:t>
          </a:r>
        </a:p>
        <a:p>
          <a:pPr>
            <a:lnSpc>
              <a:spcPts val="600"/>
            </a:lnSpc>
          </a:pPr>
          <a:r>
            <a:rPr lang="en-US" sz="800" baseline="0">
              <a:latin typeface="Courier New" panose="02070309020205020404" pitchFamily="49" charset="0"/>
              <a:cs typeface="Courier New" panose="02070309020205020404" pitchFamily="49" charset="0"/>
            </a:rPr>
            <a:t>                                                  Prob &gt; chi2     =     0.0000</a:t>
          </a:r>
        </a:p>
        <a:p>
          <a:pPr>
            <a:lnSpc>
              <a:spcPts val="700"/>
            </a:lnSpc>
          </a:pPr>
          <a:r>
            <a:rPr lang="en-US" sz="800" baseline="0">
              <a:latin typeface="Courier New" panose="02070309020205020404" pitchFamily="49" charset="0"/>
              <a:cs typeface="Courier New" panose="02070309020205020404" pitchFamily="49" charset="0"/>
            </a:rPr>
            <a:t>Log likelihood = -8500.0923                       Pseudo R2       =     0.3980</a:t>
          </a:r>
        </a:p>
        <a:p>
          <a:pPr>
            <a:lnSpc>
              <a:spcPts val="600"/>
            </a:lnSpc>
          </a:pPr>
          <a:endParaRPr lang="en-US" sz="800" baseline="0">
            <a:latin typeface="Courier New" panose="02070309020205020404" pitchFamily="49" charset="0"/>
            <a:cs typeface="Courier New" panose="02070309020205020404" pitchFamily="49" charset="0"/>
          </a:endParaRPr>
        </a:p>
        <a:p>
          <a:pPr>
            <a:lnSpc>
              <a:spcPts val="700"/>
            </a:lnSpc>
          </a:pPr>
          <a:r>
            <a:rPr lang="en-US" sz="800" baseline="0">
              <a:latin typeface="Courier New" panose="02070309020205020404" pitchFamily="49" charset="0"/>
              <a:cs typeface="Courier New" panose="02070309020205020404" pitchFamily="49" charset="0"/>
            </a:rPr>
            <a:t>------------------------------------------------------------------------------</a:t>
          </a:r>
        </a:p>
        <a:p>
          <a:pPr>
            <a:lnSpc>
              <a:spcPts val="600"/>
            </a:lnSpc>
          </a:pPr>
          <a:r>
            <a:rPr lang="en-US" sz="800" baseline="0">
              <a:latin typeface="Courier New" panose="02070309020205020404" pitchFamily="49" charset="0"/>
              <a:cs typeface="Courier New" panose="02070309020205020404" pitchFamily="49" charset="0"/>
            </a:rPr>
            <a:t> vietnam_vet |      Coef.   Std. Err.      z    P&gt;|z|     [95% Conf. Interval]</a:t>
          </a:r>
        </a:p>
        <a:p>
          <a:pPr>
            <a:lnSpc>
              <a:spcPts val="700"/>
            </a:lnSpc>
          </a:pPr>
          <a:r>
            <a:rPr lang="en-US" sz="800" baseline="0">
              <a:latin typeface="Courier New" panose="02070309020205020404" pitchFamily="49" charset="0"/>
              <a:cs typeface="Courier New" panose="02070309020205020404" pitchFamily="49" charset="0"/>
            </a:rPr>
            <a:t>-------------+----------------------------------------------------------------</a:t>
          </a:r>
        </a:p>
        <a:p>
          <a:pPr>
            <a:lnSpc>
              <a:spcPts val="600"/>
            </a:lnSpc>
          </a:pPr>
          <a:r>
            <a:rPr lang="en-US" sz="800" baseline="0">
              <a:latin typeface="Courier New" panose="02070309020205020404" pitchFamily="49" charset="0"/>
              <a:cs typeface="Courier New" panose="02070309020205020404" pitchFamily="49" charset="0"/>
            </a:rPr>
            <a:t>      female |  -3.955369   .1029259   -38.43   0.000      -4.1571   -3.753638</a:t>
          </a:r>
        </a:p>
        <a:p>
          <a:pPr>
            <a:lnSpc>
              <a:spcPts val="600"/>
            </a:lnSpc>
          </a:pPr>
          <a:r>
            <a:rPr lang="en-US" sz="800" baseline="0">
              <a:latin typeface="Courier New" panose="02070309020205020404" pitchFamily="49" charset="0"/>
              <a:cs typeface="Courier New" panose="02070309020205020404" pitchFamily="49" charset="0"/>
            </a:rPr>
            <a:t>         age |   2.736083   .0681957    40.12   0.000     2.602422    2.869745</a:t>
          </a:r>
        </a:p>
        <a:p>
          <a:pPr>
            <a:lnSpc>
              <a:spcPts val="600"/>
            </a:lnSpc>
          </a:pPr>
          <a:r>
            <a:rPr lang="en-US" sz="800" baseline="0">
              <a:latin typeface="Courier New" panose="02070309020205020404" pitchFamily="49" charset="0"/>
              <a:cs typeface="Courier New" panose="02070309020205020404" pitchFamily="49" charset="0"/>
            </a:rPr>
            <a:t>      age_sq |  -.0257003    .000652   -39.42   0.000    -.0269782   -.0244224</a:t>
          </a:r>
        </a:p>
        <a:p>
          <a:pPr>
            <a:lnSpc>
              <a:spcPts val="700"/>
            </a:lnSpc>
          </a:pPr>
          <a:r>
            <a:rPr lang="en-US" sz="800" baseline="0">
              <a:latin typeface="Courier New" panose="02070309020205020404" pitchFamily="49" charset="0"/>
              <a:cs typeface="Courier New" panose="02070309020205020404" pitchFamily="49" charset="0"/>
            </a:rPr>
            <a:t>       _cons |  -73.34775   1.773539   -41.36   0.000    -76.82382   -69.87168</a:t>
          </a:r>
        </a:p>
        <a:p>
          <a:pPr>
            <a:lnSpc>
              <a:spcPts val="600"/>
            </a:lnSpc>
          </a:pPr>
          <a:r>
            <a:rPr lang="en-US" sz="800" baseline="0">
              <a:latin typeface="Courier New" panose="02070309020205020404" pitchFamily="49" charset="0"/>
              <a:cs typeface="Courier New" panose="02070309020205020404" pitchFamily="49" charset="0"/>
            </a:rPr>
            <a:t>------------------------------------------------------------------------------</a:t>
          </a:r>
        </a:p>
        <a:p>
          <a:pPr>
            <a:lnSpc>
              <a:spcPts val="700"/>
            </a:lnSpc>
          </a:pPr>
          <a:r>
            <a:rPr lang="en-US" sz="800" baseline="0">
              <a:latin typeface="Courier New" panose="02070309020205020404" pitchFamily="49" charset="0"/>
              <a:cs typeface="Courier New" panose="02070309020205020404" pitchFamily="49" charset="0"/>
            </a:rPr>
            <a:t>Note: 7953 failures and 0 successes completely determined.</a:t>
          </a:r>
        </a:p>
        <a:p>
          <a:pPr>
            <a:lnSpc>
              <a:spcPts val="600"/>
            </a:lnSpc>
          </a:pPr>
          <a:r>
            <a:rPr lang="en-US" sz="800" baseline="0">
              <a:latin typeface="Courier New" panose="02070309020205020404" pitchFamily="49" charset="0"/>
              <a:cs typeface="Courier New" panose="02070309020205020404" pitchFamily="49" charset="0"/>
            </a:rPr>
            <a:t>There are observations with identical propensity score values.</a:t>
          </a:r>
        </a:p>
        <a:p>
          <a:pPr>
            <a:lnSpc>
              <a:spcPts val="700"/>
            </a:lnSpc>
          </a:pPr>
          <a:r>
            <a:rPr lang="en-US" sz="800" baseline="0">
              <a:latin typeface="Courier New" panose="02070309020205020404" pitchFamily="49" charset="0"/>
              <a:cs typeface="Courier New" panose="02070309020205020404" pitchFamily="49" charset="0"/>
            </a:rPr>
            <a:t>The sort order of the data could affect your results.</a:t>
          </a:r>
        </a:p>
        <a:p>
          <a:pPr>
            <a:lnSpc>
              <a:spcPts val="600"/>
            </a:lnSpc>
          </a:pPr>
          <a:r>
            <a:rPr lang="en-US" sz="800" baseline="0">
              <a:latin typeface="Courier New" panose="02070309020205020404" pitchFamily="49" charset="0"/>
              <a:cs typeface="Courier New" panose="02070309020205020404" pitchFamily="49" charset="0"/>
            </a:rPr>
            <a:t>Make sure that the sort order is random before calling psmatch2.</a:t>
          </a:r>
        </a:p>
        <a:p>
          <a:pPr>
            <a:lnSpc>
              <a:spcPts val="700"/>
            </a:lnSpc>
          </a:pPr>
          <a:r>
            <a:rPr lang="en-US" sz="800" baseline="0">
              <a:latin typeface="Courier New" panose="02070309020205020404" pitchFamily="49" charset="0"/>
              <a:cs typeface="Courier New" panose="02070309020205020404" pitchFamily="49" charset="0"/>
            </a:rPr>
            <a:t>----------------------------------------------------------------------------------------</a:t>
          </a:r>
        </a:p>
        <a:p>
          <a:pPr>
            <a:lnSpc>
              <a:spcPts val="600"/>
            </a:lnSpc>
          </a:pPr>
          <a:r>
            <a:rPr lang="en-US" sz="800" baseline="0">
              <a:latin typeface="Courier New" panose="02070309020205020404" pitchFamily="49" charset="0"/>
              <a:cs typeface="Courier New" panose="02070309020205020404" pitchFamily="49" charset="0"/>
            </a:rPr>
            <a:t>        Variable     Sample |    Treated     Controls   Difference         S.E.   T-stat</a:t>
          </a:r>
        </a:p>
        <a:p>
          <a:pPr>
            <a:lnSpc>
              <a:spcPts val="700"/>
            </a:lnSpc>
          </a:pPr>
          <a:r>
            <a:rPr lang="en-US" sz="800" baseline="0">
              <a:latin typeface="Courier New" panose="02070309020205020404" pitchFamily="49" charset="0"/>
              <a:cs typeface="Courier New" panose="02070309020205020404" pitchFamily="49" charset="0"/>
            </a:rPr>
            <a:t>----------------------------+-----------------------------------------------------------</a:t>
          </a:r>
        </a:p>
        <a:p>
          <a:pPr>
            <a:lnSpc>
              <a:spcPts val="600"/>
            </a:lnSpc>
          </a:pPr>
          <a:r>
            <a:rPr lang="en-US" sz="800" baseline="0">
              <a:latin typeface="Courier New" panose="02070309020205020404" pitchFamily="49" charset="0"/>
              <a:cs typeface="Courier New" panose="02070309020205020404" pitchFamily="49" charset="0"/>
            </a:rPr>
            <a:t>         incwage  Unmatched | 38030.8657   25978.1918   12052.6739   542.245931    22.23</a:t>
          </a:r>
        </a:p>
        <a:p>
          <a:pPr>
            <a:lnSpc>
              <a:spcPts val="700"/>
            </a:lnSpc>
          </a:pPr>
          <a:r>
            <a:rPr lang="en-US" sz="800" baseline="0">
              <a:latin typeface="Courier New" panose="02070309020205020404" pitchFamily="49" charset="0"/>
              <a:cs typeface="Courier New" panose="02070309020205020404" pitchFamily="49" charset="0"/>
            </a:rPr>
            <a:t>                        ATT | 38030.8657   37637.0619   393.803831   758.757374     0.52</a:t>
          </a:r>
        </a:p>
        <a:p>
          <a:pPr>
            <a:lnSpc>
              <a:spcPts val="600"/>
            </a:lnSpc>
          </a:pPr>
          <a:r>
            <a:rPr lang="en-US" sz="800" baseline="0">
              <a:latin typeface="Courier New" panose="02070309020205020404" pitchFamily="49" charset="0"/>
              <a:cs typeface="Courier New" panose="02070309020205020404" pitchFamily="49" charset="0"/>
            </a:rPr>
            <a:t>----------------------------+-----------------------------------------------------------</a:t>
          </a:r>
        </a:p>
        <a:p>
          <a:pPr>
            <a:lnSpc>
              <a:spcPts val="700"/>
            </a:lnSpc>
          </a:pPr>
          <a:r>
            <a:rPr lang="en-US" sz="800" baseline="0">
              <a:latin typeface="Courier New" panose="02070309020205020404" pitchFamily="49" charset="0"/>
              <a:cs typeface="Courier New" panose="02070309020205020404" pitchFamily="49" charset="0"/>
            </a:rPr>
            <a:t>Note: S.E. does not take into account that the propensity score is estimated.</a:t>
          </a:r>
        </a:p>
        <a:p>
          <a:pPr>
            <a:lnSpc>
              <a:spcPts val="600"/>
            </a:lnSpc>
          </a:pPr>
          <a:endParaRPr lang="en-US" sz="800" baseline="0">
            <a:latin typeface="Courier New" panose="02070309020205020404" pitchFamily="49" charset="0"/>
            <a:cs typeface="Courier New" panose="02070309020205020404" pitchFamily="49" charset="0"/>
          </a:endParaRPr>
        </a:p>
        <a:p>
          <a:pPr>
            <a:lnSpc>
              <a:spcPts val="700"/>
            </a:lnSpc>
          </a:pPr>
          <a:r>
            <a:rPr lang="en-US" sz="800" baseline="0">
              <a:latin typeface="Courier New" panose="02070309020205020404" pitchFamily="49" charset="0"/>
              <a:cs typeface="Courier New" panose="02070309020205020404" pitchFamily="49" charset="0"/>
            </a:rPr>
            <a:t>           | psmatch2:</a:t>
          </a:r>
        </a:p>
        <a:p>
          <a:pPr>
            <a:lnSpc>
              <a:spcPts val="600"/>
            </a:lnSpc>
          </a:pPr>
          <a:r>
            <a:rPr lang="en-US" sz="800" baseline="0">
              <a:latin typeface="Courier New" panose="02070309020205020404" pitchFamily="49" charset="0"/>
              <a:cs typeface="Courier New" panose="02070309020205020404" pitchFamily="49" charset="0"/>
            </a:rPr>
            <a:t> psmatch2: |   Common</a:t>
          </a:r>
        </a:p>
        <a:p>
          <a:pPr>
            <a:lnSpc>
              <a:spcPts val="700"/>
            </a:lnSpc>
          </a:pPr>
          <a:r>
            <a:rPr lang="en-US" sz="800" baseline="0">
              <a:latin typeface="Courier New" panose="02070309020205020404" pitchFamily="49" charset="0"/>
              <a:cs typeface="Courier New" panose="02070309020205020404" pitchFamily="49" charset="0"/>
            </a:rPr>
            <a:t> Treatment |  support</a:t>
          </a:r>
        </a:p>
        <a:p>
          <a:pPr>
            <a:lnSpc>
              <a:spcPts val="600"/>
            </a:lnSpc>
          </a:pPr>
          <a:r>
            <a:rPr lang="en-US" sz="800" baseline="0">
              <a:latin typeface="Courier New" panose="02070309020205020404" pitchFamily="49" charset="0"/>
              <a:cs typeface="Courier New" panose="02070309020205020404" pitchFamily="49" charset="0"/>
            </a:rPr>
            <a:t>assignment | On suppor |     Total</a:t>
          </a:r>
        </a:p>
        <a:p>
          <a:pPr>
            <a:lnSpc>
              <a:spcPts val="700"/>
            </a:lnSpc>
          </a:pPr>
          <a:r>
            <a:rPr lang="en-US" sz="800" baseline="0">
              <a:latin typeface="Courier New" panose="02070309020205020404" pitchFamily="49" charset="0"/>
              <a:cs typeface="Courier New" panose="02070309020205020404" pitchFamily="49" charset="0"/>
            </a:rPr>
            <a:t>-----------+-----------+----------</a:t>
          </a:r>
        </a:p>
        <a:p>
          <a:pPr>
            <a:lnSpc>
              <a:spcPts val="600"/>
            </a:lnSpc>
          </a:pPr>
          <a:r>
            <a:rPr lang="en-US" sz="800" baseline="0">
              <a:latin typeface="Courier New" panose="02070309020205020404" pitchFamily="49" charset="0"/>
              <a:cs typeface="Courier New" panose="02070309020205020404" pitchFamily="49" charset="0"/>
            </a:rPr>
            <a:t> Untreated |    65,716 |    65,716 </a:t>
          </a:r>
        </a:p>
        <a:p>
          <a:pPr>
            <a:lnSpc>
              <a:spcPts val="700"/>
            </a:lnSpc>
          </a:pPr>
          <a:r>
            <a:rPr lang="en-US" sz="800" baseline="0">
              <a:latin typeface="Courier New" panose="02070309020205020404" pitchFamily="49" charset="0"/>
              <a:cs typeface="Courier New" panose="02070309020205020404" pitchFamily="49" charset="0"/>
            </a:rPr>
            <a:t>   Treated |     3,589 |     3,589 </a:t>
          </a:r>
        </a:p>
        <a:p>
          <a:pPr>
            <a:lnSpc>
              <a:spcPts val="600"/>
            </a:lnSpc>
          </a:pPr>
          <a:r>
            <a:rPr lang="en-US" sz="800" baseline="0">
              <a:latin typeface="Courier New" panose="02070309020205020404" pitchFamily="49" charset="0"/>
              <a:cs typeface="Courier New" panose="02070309020205020404" pitchFamily="49" charset="0"/>
            </a:rPr>
            <a:t>-----------+-----------+----------</a:t>
          </a:r>
        </a:p>
        <a:p>
          <a:pPr>
            <a:lnSpc>
              <a:spcPts val="700"/>
            </a:lnSpc>
          </a:pPr>
          <a:r>
            <a:rPr lang="en-US" sz="800" baseline="0">
              <a:latin typeface="Courier New" panose="02070309020205020404" pitchFamily="49" charset="0"/>
              <a:cs typeface="Courier New" panose="02070309020205020404" pitchFamily="49" charset="0"/>
            </a:rPr>
            <a:t>     Total |    69,305 |    69,305 </a:t>
          </a:r>
        </a:p>
        <a:p>
          <a:pPr>
            <a:lnSpc>
              <a:spcPts val="600"/>
            </a:lnSpc>
          </a:pPr>
          <a:endParaRPr lang="en-US" sz="800" baseline="0">
            <a:latin typeface="Courier New" panose="02070309020205020404" pitchFamily="49" charset="0"/>
            <a:cs typeface="Courier New" panose="02070309020205020404" pitchFamily="49" charset="0"/>
          </a:endParaRPr>
        </a:p>
        <a:p>
          <a:pPr>
            <a:lnSpc>
              <a:spcPts val="700"/>
            </a:lnSpc>
          </a:pPr>
          <a:endParaRPr lang="en-US" sz="800" baseline="0">
            <a:latin typeface="Courier New" panose="02070309020205020404" pitchFamily="49" charset="0"/>
            <a:cs typeface="Courier New" panose="02070309020205020404" pitchFamily="49" charset="0"/>
          </a:endParaRPr>
        </a:p>
        <a:p>
          <a:pPr>
            <a:lnSpc>
              <a:spcPts val="600"/>
            </a:lnSpc>
          </a:pPr>
          <a:r>
            <a:rPr lang="en-US" sz="800" baseline="0">
              <a:latin typeface="Courier New" panose="02070309020205020404" pitchFamily="49" charset="0"/>
              <a:cs typeface="Courier New" panose="02070309020205020404" pitchFamily="49" charset="0"/>
            </a:rPr>
            <a:t>* We find that Vietnam veterans earn about the same as non-Veterans with the exact same age and gender. This is different from the OLS results.</a:t>
          </a:r>
        </a:p>
        <a:p>
          <a:pPr>
            <a:lnSpc>
              <a:spcPts val="700"/>
            </a:lnSpc>
          </a:pPr>
          <a:endParaRPr lang="en-US" sz="800" baseline="0">
            <a:latin typeface="Courier New" panose="02070309020205020404" pitchFamily="49" charset="0"/>
            <a:cs typeface="Courier New" panose="02070309020205020404" pitchFamily="49" charset="0"/>
          </a:endParaRPr>
        </a:p>
        <a:p>
          <a:pPr>
            <a:lnSpc>
              <a:spcPts val="600"/>
            </a:lnSpc>
          </a:pPr>
          <a:r>
            <a:rPr lang="en-US" sz="800" baseline="0">
              <a:latin typeface="Courier New" panose="02070309020205020404" pitchFamily="49" charset="0"/>
              <a:cs typeface="Courier New" panose="02070309020205020404" pitchFamily="49" charset="0"/>
            </a:rPr>
            <a:t>* And adding yrsed as a control does not make much differenc:</a:t>
          </a:r>
        </a:p>
        <a:p>
          <a:pPr>
            <a:lnSpc>
              <a:spcPts val="600"/>
            </a:lnSpc>
          </a:pPr>
          <a:endParaRPr lang="en-US" sz="800" baseline="0">
            <a:latin typeface="Courier New" panose="02070309020205020404" pitchFamily="49" charset="0"/>
            <a:cs typeface="Courier New" panose="02070309020205020404" pitchFamily="49" charset="0"/>
          </a:endParaRPr>
        </a:p>
        <a:p>
          <a:pPr>
            <a:lnSpc>
              <a:spcPts val="700"/>
            </a:lnSpc>
          </a:pPr>
          <a:r>
            <a:rPr lang="en-US" sz="800" baseline="0">
              <a:latin typeface="Courier New" panose="02070309020205020404" pitchFamily="49" charset="0"/>
              <a:cs typeface="Courier New" panose="02070309020205020404" pitchFamily="49" charset="0"/>
            </a:rPr>
            <a:t>. psmatch2 vietnam_vet female age age_sq yrsed if age&gt;=25 &amp; age&lt;=64, logit out(incwage) ties</a:t>
          </a:r>
        </a:p>
        <a:p>
          <a:pPr>
            <a:lnSpc>
              <a:spcPts val="600"/>
            </a:lnSpc>
          </a:pPr>
          <a:endParaRPr lang="en-US" sz="800" baseline="0">
            <a:latin typeface="Courier New" panose="02070309020205020404" pitchFamily="49" charset="0"/>
            <a:cs typeface="Courier New" panose="02070309020205020404" pitchFamily="49" charset="0"/>
          </a:endParaRPr>
        </a:p>
        <a:p>
          <a:pPr>
            <a:lnSpc>
              <a:spcPts val="700"/>
            </a:lnSpc>
          </a:pPr>
          <a:r>
            <a:rPr lang="en-US" sz="800" baseline="0">
              <a:latin typeface="Courier New" panose="02070309020205020404" pitchFamily="49" charset="0"/>
              <a:cs typeface="Courier New" panose="02070309020205020404" pitchFamily="49" charset="0"/>
            </a:rPr>
            <a:t>Logistic regression                               Number of obs   =      69305</a:t>
          </a:r>
        </a:p>
        <a:p>
          <a:pPr>
            <a:lnSpc>
              <a:spcPts val="600"/>
            </a:lnSpc>
          </a:pPr>
          <a:r>
            <a:rPr lang="en-US" sz="800" baseline="0">
              <a:latin typeface="Courier New" panose="02070309020205020404" pitchFamily="49" charset="0"/>
              <a:cs typeface="Courier New" panose="02070309020205020404" pitchFamily="49" charset="0"/>
            </a:rPr>
            <a:t>                                                  LR chi2(4)      =   11348.49</a:t>
          </a:r>
        </a:p>
        <a:p>
          <a:pPr>
            <a:lnSpc>
              <a:spcPts val="700"/>
            </a:lnSpc>
          </a:pPr>
          <a:r>
            <a:rPr lang="en-US" sz="800" baseline="0">
              <a:latin typeface="Courier New" panose="02070309020205020404" pitchFamily="49" charset="0"/>
              <a:cs typeface="Courier New" panose="02070309020205020404" pitchFamily="49" charset="0"/>
            </a:rPr>
            <a:t>                                                  Prob &gt; chi2     =     0.0000</a:t>
          </a:r>
        </a:p>
        <a:p>
          <a:pPr>
            <a:lnSpc>
              <a:spcPts val="600"/>
            </a:lnSpc>
          </a:pPr>
          <a:r>
            <a:rPr lang="en-US" sz="800" baseline="0">
              <a:latin typeface="Courier New" panose="02070309020205020404" pitchFamily="49" charset="0"/>
              <a:cs typeface="Courier New" panose="02070309020205020404" pitchFamily="49" charset="0"/>
            </a:rPr>
            <a:t>Log likelihood = -8445.9259                       Pseudo R2       =     0.4019</a:t>
          </a:r>
        </a:p>
        <a:p>
          <a:pPr>
            <a:lnSpc>
              <a:spcPts val="700"/>
            </a:lnSpc>
          </a:pPr>
          <a:endParaRPr lang="en-US" sz="800" baseline="0">
            <a:latin typeface="Courier New" panose="02070309020205020404" pitchFamily="49" charset="0"/>
            <a:cs typeface="Courier New" panose="02070309020205020404" pitchFamily="49" charset="0"/>
          </a:endParaRPr>
        </a:p>
        <a:p>
          <a:pPr>
            <a:lnSpc>
              <a:spcPts val="600"/>
            </a:lnSpc>
          </a:pPr>
          <a:r>
            <a:rPr lang="en-US" sz="800" baseline="0">
              <a:latin typeface="Courier New" panose="02070309020205020404" pitchFamily="49" charset="0"/>
              <a:cs typeface="Courier New" panose="02070309020205020404" pitchFamily="49" charset="0"/>
            </a:rPr>
            <a:t>------------------------------------------------------------------------------</a:t>
          </a:r>
        </a:p>
        <a:p>
          <a:pPr>
            <a:lnSpc>
              <a:spcPts val="700"/>
            </a:lnSpc>
          </a:pPr>
          <a:r>
            <a:rPr lang="en-US" sz="800" baseline="0">
              <a:latin typeface="Courier New" panose="02070309020205020404" pitchFamily="49" charset="0"/>
              <a:cs typeface="Courier New" panose="02070309020205020404" pitchFamily="49" charset="0"/>
            </a:rPr>
            <a:t> vietnam_vet |      Coef.   Std. Err.      z    P&gt;|z|     [95% Conf. Interval]</a:t>
          </a:r>
        </a:p>
        <a:p>
          <a:pPr>
            <a:lnSpc>
              <a:spcPts val="600"/>
            </a:lnSpc>
          </a:pPr>
          <a:r>
            <a:rPr lang="en-US" sz="800" baseline="0">
              <a:latin typeface="Courier New" panose="02070309020205020404" pitchFamily="49" charset="0"/>
              <a:cs typeface="Courier New" panose="02070309020205020404" pitchFamily="49" charset="0"/>
            </a:rPr>
            <a:t>-------------+----------------------------------------------------------------</a:t>
          </a:r>
        </a:p>
        <a:p>
          <a:pPr>
            <a:lnSpc>
              <a:spcPts val="700"/>
            </a:lnSpc>
          </a:pPr>
          <a:r>
            <a:rPr lang="en-US" sz="800" baseline="0">
              <a:latin typeface="Courier New" panose="02070309020205020404" pitchFamily="49" charset="0"/>
              <a:cs typeface="Courier New" panose="02070309020205020404" pitchFamily="49" charset="0"/>
            </a:rPr>
            <a:t>      female |  -3.942962    .102954   -38.30   0.000    -4.144748   -3.741176</a:t>
          </a:r>
        </a:p>
        <a:p>
          <a:pPr>
            <a:lnSpc>
              <a:spcPts val="600"/>
            </a:lnSpc>
          </a:pPr>
          <a:r>
            <a:rPr lang="en-US" sz="800" baseline="0">
              <a:latin typeface="Courier New" panose="02070309020205020404" pitchFamily="49" charset="0"/>
              <a:cs typeface="Courier New" panose="02070309020205020404" pitchFamily="49" charset="0"/>
            </a:rPr>
            <a:t>         age |   2.706736   .0682283    39.67   0.000     2.573011    2.840462</a:t>
          </a:r>
        </a:p>
        <a:p>
          <a:pPr>
            <a:lnSpc>
              <a:spcPts val="700"/>
            </a:lnSpc>
          </a:pPr>
          <a:r>
            <a:rPr lang="en-US" sz="800" baseline="0">
              <a:latin typeface="Courier New" panose="02070309020205020404" pitchFamily="49" charset="0"/>
              <a:cs typeface="Courier New" panose="02070309020205020404" pitchFamily="49" charset="0"/>
            </a:rPr>
            <a:t>      age_sq |  -.0253955   .0006524   -38.93   0.000    -.0266741   -.0241169</a:t>
          </a:r>
        </a:p>
        <a:p>
          <a:pPr>
            <a:lnSpc>
              <a:spcPts val="600"/>
            </a:lnSpc>
          </a:pPr>
          <a:r>
            <a:rPr lang="en-US" sz="800" baseline="0">
              <a:latin typeface="Courier New" panose="02070309020205020404" pitchFamily="49" charset="0"/>
              <a:cs typeface="Courier New" panose="02070309020205020404" pitchFamily="49" charset="0"/>
            </a:rPr>
            <a:t>       yrsed |   .0676084     .00666    10.15   0.000      .054555    .0806619</a:t>
          </a:r>
        </a:p>
        <a:p>
          <a:pPr>
            <a:lnSpc>
              <a:spcPts val="700"/>
            </a:lnSpc>
          </a:pPr>
          <a:r>
            <a:rPr lang="en-US" sz="800" baseline="0">
              <a:latin typeface="Courier New" panose="02070309020205020404" pitchFamily="49" charset="0"/>
              <a:cs typeface="Courier New" panose="02070309020205020404" pitchFamily="49" charset="0"/>
            </a:rPr>
            <a:t>       _cons |  -73.57765   1.774645   -41.46   0.000    -77.05589   -70.09941</a:t>
          </a:r>
        </a:p>
        <a:p>
          <a:pPr>
            <a:lnSpc>
              <a:spcPts val="600"/>
            </a:lnSpc>
          </a:pPr>
          <a:r>
            <a:rPr lang="en-US" sz="800" baseline="0">
              <a:latin typeface="Courier New" panose="02070309020205020404" pitchFamily="49" charset="0"/>
              <a:cs typeface="Courier New" panose="02070309020205020404" pitchFamily="49" charset="0"/>
            </a:rPr>
            <a:t>------------------------------------------------------------------------------</a:t>
          </a:r>
        </a:p>
        <a:p>
          <a:pPr>
            <a:lnSpc>
              <a:spcPts val="700"/>
            </a:lnSpc>
          </a:pPr>
          <a:r>
            <a:rPr lang="en-US" sz="800" baseline="0">
              <a:latin typeface="Courier New" panose="02070309020205020404" pitchFamily="49" charset="0"/>
              <a:cs typeface="Courier New" panose="02070309020205020404" pitchFamily="49" charset="0"/>
            </a:rPr>
            <a:t>Note: 7741 failures and 0 successes completely determined.</a:t>
          </a:r>
        </a:p>
        <a:p>
          <a:pPr>
            <a:lnSpc>
              <a:spcPts val="600"/>
            </a:lnSpc>
          </a:pPr>
          <a:r>
            <a:rPr lang="en-US" sz="800" baseline="0">
              <a:latin typeface="Courier New" panose="02070309020205020404" pitchFamily="49" charset="0"/>
              <a:cs typeface="Courier New" panose="02070309020205020404" pitchFamily="49" charset="0"/>
            </a:rPr>
            <a:t>There are observations with identical propensity score values.</a:t>
          </a:r>
        </a:p>
        <a:p>
          <a:pPr>
            <a:lnSpc>
              <a:spcPts val="700"/>
            </a:lnSpc>
          </a:pPr>
          <a:r>
            <a:rPr lang="en-US" sz="800" baseline="0">
              <a:latin typeface="Courier New" panose="02070309020205020404" pitchFamily="49" charset="0"/>
              <a:cs typeface="Courier New" panose="02070309020205020404" pitchFamily="49" charset="0"/>
            </a:rPr>
            <a:t>The sort order of the data could affect your results.</a:t>
          </a:r>
        </a:p>
        <a:p>
          <a:pPr>
            <a:lnSpc>
              <a:spcPts val="600"/>
            </a:lnSpc>
          </a:pPr>
          <a:r>
            <a:rPr lang="en-US" sz="800" baseline="0">
              <a:latin typeface="Courier New" panose="02070309020205020404" pitchFamily="49" charset="0"/>
              <a:cs typeface="Courier New" panose="02070309020205020404" pitchFamily="49" charset="0"/>
            </a:rPr>
            <a:t>Make sure that the sort order is random before calling psmatch2.</a:t>
          </a:r>
        </a:p>
        <a:p>
          <a:pPr>
            <a:lnSpc>
              <a:spcPts val="700"/>
            </a:lnSpc>
          </a:pPr>
          <a:r>
            <a:rPr lang="en-US" sz="800" baseline="0">
              <a:latin typeface="Courier New" panose="02070309020205020404" pitchFamily="49" charset="0"/>
              <a:cs typeface="Courier New" panose="02070309020205020404" pitchFamily="49" charset="0"/>
            </a:rPr>
            <a:t>----------------------------------------------------------------------------------------</a:t>
          </a:r>
        </a:p>
        <a:p>
          <a:pPr>
            <a:lnSpc>
              <a:spcPts val="600"/>
            </a:lnSpc>
          </a:pPr>
          <a:r>
            <a:rPr lang="en-US" sz="800" baseline="0">
              <a:latin typeface="Courier New" panose="02070309020205020404" pitchFamily="49" charset="0"/>
              <a:cs typeface="Courier New" panose="02070309020205020404" pitchFamily="49" charset="0"/>
            </a:rPr>
            <a:t>        Variable     Sample |    Treated     Controls   Difference         S.E.   T-stat</a:t>
          </a:r>
        </a:p>
        <a:p>
          <a:pPr>
            <a:lnSpc>
              <a:spcPts val="700"/>
            </a:lnSpc>
          </a:pPr>
          <a:r>
            <a:rPr lang="en-US" sz="800" baseline="0">
              <a:latin typeface="Courier New" panose="02070309020205020404" pitchFamily="49" charset="0"/>
              <a:cs typeface="Courier New" panose="02070309020205020404" pitchFamily="49" charset="0"/>
            </a:rPr>
            <a:t>----------------------------+-----------------------------------------------------------</a:t>
          </a:r>
        </a:p>
        <a:p>
          <a:pPr>
            <a:lnSpc>
              <a:spcPts val="600"/>
            </a:lnSpc>
          </a:pPr>
          <a:r>
            <a:rPr lang="en-US" sz="800" baseline="0">
              <a:latin typeface="Courier New" panose="02070309020205020404" pitchFamily="49" charset="0"/>
              <a:cs typeface="Courier New" panose="02070309020205020404" pitchFamily="49" charset="0"/>
            </a:rPr>
            <a:t>         incwage  Unmatched | 38030.8657   25978.1918   12052.6739   542.245931    22.23</a:t>
          </a:r>
        </a:p>
        <a:p>
          <a:pPr>
            <a:lnSpc>
              <a:spcPts val="600"/>
            </a:lnSpc>
          </a:pPr>
          <a:r>
            <a:rPr lang="en-US" sz="800" baseline="0">
              <a:latin typeface="Courier New" panose="02070309020205020404" pitchFamily="49" charset="0"/>
              <a:cs typeface="Courier New" panose="02070309020205020404" pitchFamily="49" charset="0"/>
            </a:rPr>
            <a:t>                        ATT | 38030.8657   38131.5626  -100.696916   797.294703    -0.13</a:t>
          </a:r>
        </a:p>
        <a:p>
          <a:pPr>
            <a:lnSpc>
              <a:spcPts val="600"/>
            </a:lnSpc>
          </a:pPr>
          <a:r>
            <a:rPr lang="en-US" sz="800" baseline="0">
              <a:latin typeface="Courier New" panose="02070309020205020404" pitchFamily="49" charset="0"/>
              <a:cs typeface="Courier New" panose="02070309020205020404" pitchFamily="49" charset="0"/>
            </a:rPr>
            <a:t>----------------------------+-----------------------------------------------------------</a:t>
          </a:r>
        </a:p>
        <a:p>
          <a:pPr>
            <a:lnSpc>
              <a:spcPts val="700"/>
            </a:lnSpc>
          </a:pPr>
          <a:r>
            <a:rPr lang="en-US" sz="800" baseline="0">
              <a:latin typeface="Courier New" panose="02070309020205020404" pitchFamily="49" charset="0"/>
              <a:cs typeface="Courier New" panose="02070309020205020404" pitchFamily="49" charset="0"/>
            </a:rPr>
            <a:t>Note: S.E. does not take into account that the propensity score is estimated.</a:t>
          </a:r>
        </a:p>
        <a:p>
          <a:pPr>
            <a:lnSpc>
              <a:spcPts val="600"/>
            </a:lnSpc>
          </a:pPr>
          <a:endParaRPr lang="en-US" sz="800" baseline="0">
            <a:latin typeface="Courier New" panose="02070309020205020404" pitchFamily="49" charset="0"/>
            <a:cs typeface="Courier New" panose="02070309020205020404" pitchFamily="49" charset="0"/>
          </a:endParaRPr>
        </a:p>
        <a:p>
          <a:pPr>
            <a:lnSpc>
              <a:spcPts val="700"/>
            </a:lnSpc>
          </a:pPr>
          <a:r>
            <a:rPr lang="en-US" sz="800" baseline="0">
              <a:latin typeface="Courier New" panose="02070309020205020404" pitchFamily="49" charset="0"/>
              <a:cs typeface="Courier New" panose="02070309020205020404" pitchFamily="49" charset="0"/>
            </a:rPr>
            <a:t>           | psmatch2:</a:t>
          </a:r>
        </a:p>
        <a:p>
          <a:pPr>
            <a:lnSpc>
              <a:spcPts val="600"/>
            </a:lnSpc>
          </a:pPr>
          <a:r>
            <a:rPr lang="en-US" sz="800" baseline="0">
              <a:latin typeface="Courier New" panose="02070309020205020404" pitchFamily="49" charset="0"/>
              <a:cs typeface="Courier New" panose="02070309020205020404" pitchFamily="49" charset="0"/>
            </a:rPr>
            <a:t> psmatch2: |   Common</a:t>
          </a:r>
        </a:p>
        <a:p>
          <a:pPr>
            <a:lnSpc>
              <a:spcPts val="700"/>
            </a:lnSpc>
          </a:pPr>
          <a:r>
            <a:rPr lang="en-US" sz="800" baseline="0">
              <a:latin typeface="Courier New" panose="02070309020205020404" pitchFamily="49" charset="0"/>
              <a:cs typeface="Courier New" panose="02070309020205020404" pitchFamily="49" charset="0"/>
            </a:rPr>
            <a:t> Treatment |  support</a:t>
          </a:r>
        </a:p>
        <a:p>
          <a:pPr>
            <a:lnSpc>
              <a:spcPts val="600"/>
            </a:lnSpc>
          </a:pPr>
          <a:r>
            <a:rPr lang="en-US" sz="800" baseline="0">
              <a:latin typeface="Courier New" panose="02070309020205020404" pitchFamily="49" charset="0"/>
              <a:cs typeface="Courier New" panose="02070309020205020404" pitchFamily="49" charset="0"/>
            </a:rPr>
            <a:t>assignment | On suppor |     Total</a:t>
          </a:r>
        </a:p>
        <a:p>
          <a:pPr>
            <a:lnSpc>
              <a:spcPts val="700"/>
            </a:lnSpc>
          </a:pPr>
          <a:r>
            <a:rPr lang="en-US" sz="800" baseline="0">
              <a:latin typeface="Courier New" panose="02070309020205020404" pitchFamily="49" charset="0"/>
              <a:cs typeface="Courier New" panose="02070309020205020404" pitchFamily="49" charset="0"/>
            </a:rPr>
            <a:t>-----------+-----------+----------</a:t>
          </a:r>
        </a:p>
        <a:p>
          <a:pPr>
            <a:lnSpc>
              <a:spcPts val="600"/>
            </a:lnSpc>
          </a:pPr>
          <a:r>
            <a:rPr lang="en-US" sz="800" baseline="0">
              <a:latin typeface="Courier New" panose="02070309020205020404" pitchFamily="49" charset="0"/>
              <a:cs typeface="Courier New" panose="02070309020205020404" pitchFamily="49" charset="0"/>
            </a:rPr>
            <a:t> Untreated |    65,716 |    65,716 </a:t>
          </a:r>
        </a:p>
        <a:p>
          <a:pPr>
            <a:lnSpc>
              <a:spcPts val="700"/>
            </a:lnSpc>
          </a:pPr>
          <a:r>
            <a:rPr lang="en-US" sz="800" baseline="0">
              <a:latin typeface="Courier New" panose="02070309020205020404" pitchFamily="49" charset="0"/>
              <a:cs typeface="Courier New" panose="02070309020205020404" pitchFamily="49" charset="0"/>
            </a:rPr>
            <a:t>   Treated |     3,589 |     3,589 </a:t>
          </a:r>
        </a:p>
        <a:p>
          <a:pPr>
            <a:lnSpc>
              <a:spcPts val="600"/>
            </a:lnSpc>
          </a:pPr>
          <a:r>
            <a:rPr lang="en-US" sz="800" baseline="0">
              <a:latin typeface="Courier New" panose="02070309020205020404" pitchFamily="49" charset="0"/>
              <a:cs typeface="Courier New" panose="02070309020205020404" pitchFamily="49" charset="0"/>
            </a:rPr>
            <a:t>-----------+-----------+----------</a:t>
          </a:r>
        </a:p>
        <a:p>
          <a:pPr>
            <a:lnSpc>
              <a:spcPts val="700"/>
            </a:lnSpc>
          </a:pPr>
          <a:r>
            <a:rPr lang="en-US" sz="800" baseline="0">
              <a:latin typeface="Courier New" panose="02070309020205020404" pitchFamily="49" charset="0"/>
              <a:cs typeface="Courier New" panose="02070309020205020404" pitchFamily="49" charset="0"/>
            </a:rPr>
            <a:t>     Total |    69,305 |    69,305 </a:t>
          </a:r>
        </a:p>
        <a:p>
          <a:pPr>
            <a:lnSpc>
              <a:spcPts val="600"/>
            </a:lnSpc>
          </a:pPr>
          <a:endParaRPr lang="en-US" sz="800" baseline="0">
            <a:latin typeface="Courier New" panose="02070309020205020404" pitchFamily="49" charset="0"/>
            <a:cs typeface="Courier New" panose="02070309020205020404" pitchFamily="49" charset="0"/>
          </a:endParaRPr>
        </a:p>
        <a:p>
          <a:pPr>
            <a:lnSpc>
              <a:spcPts val="700"/>
            </a:lnSpc>
          </a:pPr>
          <a:endParaRPr lang="en-US" sz="800" baseline="0">
            <a:latin typeface="Courier New" panose="02070309020205020404" pitchFamily="49" charset="0"/>
            <a:cs typeface="Courier New" panose="02070309020205020404" pitchFamily="49" charset="0"/>
          </a:endParaRPr>
        </a:p>
        <a:p>
          <a:pPr>
            <a:lnSpc>
              <a:spcPts val="600"/>
            </a:lnSpc>
          </a:pPr>
          <a:r>
            <a:rPr lang="en-US" sz="800" baseline="0">
              <a:latin typeface="Courier New" panose="02070309020205020404" pitchFamily="49" charset="0"/>
              <a:cs typeface="Courier New" panose="02070309020205020404" pitchFamily="49" charset="0"/>
            </a:rPr>
            <a:t>*The built-in stata function for propensity score matching yields the same result, and seems to assume ties (with varying number of matches) but has fewer options:</a:t>
          </a:r>
        </a:p>
        <a:p>
          <a:pPr>
            <a:lnSpc>
              <a:spcPts val="700"/>
            </a:lnSpc>
          </a:pPr>
          <a:endParaRPr lang="en-US" sz="800" baseline="0">
            <a:latin typeface="Courier New" panose="02070309020205020404" pitchFamily="49" charset="0"/>
            <a:cs typeface="Courier New" panose="02070309020205020404" pitchFamily="49" charset="0"/>
          </a:endParaRPr>
        </a:p>
        <a:p>
          <a:pPr>
            <a:lnSpc>
              <a:spcPts val="800"/>
            </a:lnSpc>
          </a:pPr>
          <a:r>
            <a:rPr lang="en-US" sz="800" baseline="0">
              <a:latin typeface="Courier New" panose="02070309020205020404" pitchFamily="49" charset="0"/>
              <a:cs typeface="Courier New" panose="02070309020205020404" pitchFamily="49" charset="0"/>
            </a:rPr>
            <a:t> teffects psmatch (incwage) (vietnam_vet female age age_sq yrsed, logit) if age&gt;=25 &amp; age&lt;=64, atet vce(iid)</a:t>
          </a:r>
        </a:p>
        <a:p>
          <a:pPr>
            <a:lnSpc>
              <a:spcPts val="700"/>
            </a:lnSpc>
          </a:pPr>
          <a:endParaRPr lang="en-US" sz="800" baseline="0">
            <a:latin typeface="Courier New" panose="02070309020205020404" pitchFamily="49" charset="0"/>
            <a:cs typeface="Courier New" panose="02070309020205020404" pitchFamily="49" charset="0"/>
          </a:endParaRPr>
        </a:p>
        <a:p>
          <a:pPr>
            <a:lnSpc>
              <a:spcPts val="600"/>
            </a:lnSpc>
          </a:pPr>
          <a:r>
            <a:rPr lang="en-US" sz="800" baseline="0">
              <a:latin typeface="Courier New" panose="02070309020205020404" pitchFamily="49" charset="0"/>
              <a:cs typeface="Courier New" panose="02070309020205020404" pitchFamily="49" charset="0"/>
            </a:rPr>
            <a:t>Treatment-effects estimation                    Number of obs      =     69305</a:t>
          </a:r>
        </a:p>
        <a:p>
          <a:pPr>
            <a:lnSpc>
              <a:spcPts val="700"/>
            </a:lnSpc>
          </a:pPr>
          <a:r>
            <a:rPr lang="en-US" sz="800" baseline="0">
              <a:latin typeface="Courier New" panose="02070309020205020404" pitchFamily="49" charset="0"/>
              <a:cs typeface="Courier New" panose="02070309020205020404" pitchFamily="49" charset="0"/>
            </a:rPr>
            <a:t>Estimator      : propensity-score matching      Matches: requested =         1</a:t>
          </a:r>
        </a:p>
        <a:p>
          <a:pPr>
            <a:lnSpc>
              <a:spcPts val="700"/>
            </a:lnSpc>
          </a:pPr>
          <a:r>
            <a:rPr lang="en-US" sz="800" baseline="0">
              <a:latin typeface="Courier New" panose="02070309020205020404" pitchFamily="49" charset="0"/>
              <a:cs typeface="Courier New" panose="02070309020205020404" pitchFamily="49" charset="0"/>
            </a:rPr>
            <a:t>Outcome model  : matching                                      min =         4</a:t>
          </a:r>
        </a:p>
        <a:p>
          <a:pPr>
            <a:lnSpc>
              <a:spcPts val="700"/>
            </a:lnSpc>
          </a:pPr>
          <a:r>
            <a:rPr lang="en-US" sz="800" baseline="0">
              <a:latin typeface="Courier New" panose="02070309020205020404" pitchFamily="49" charset="0"/>
              <a:cs typeface="Courier New" panose="02070309020205020404" pitchFamily="49" charset="0"/>
            </a:rPr>
            <a:t>Treatment model: logit                                         max =       385</a:t>
          </a:r>
        </a:p>
        <a:p>
          <a:pPr>
            <a:lnSpc>
              <a:spcPts val="700"/>
            </a:lnSpc>
          </a:pPr>
          <a:r>
            <a:rPr lang="en-US" sz="800" baseline="0">
              <a:latin typeface="Courier New" panose="02070309020205020404" pitchFamily="49" charset="0"/>
              <a:cs typeface="Courier New" panose="02070309020205020404" pitchFamily="49" charset="0"/>
            </a:rPr>
            <a:t>------------------------------------------------------------------------------</a:t>
          </a:r>
        </a:p>
        <a:p>
          <a:pPr>
            <a:lnSpc>
              <a:spcPts val="700"/>
            </a:lnSpc>
          </a:pPr>
          <a:r>
            <a:rPr lang="en-US" sz="800" baseline="0">
              <a:latin typeface="Courier New" panose="02070309020205020404" pitchFamily="49" charset="0"/>
              <a:cs typeface="Courier New" panose="02070309020205020404" pitchFamily="49" charset="0"/>
            </a:rPr>
            <a:t>     incwage |      Coef.   Std. Err.      z    P&gt;|z|     [95% Conf. Interval]</a:t>
          </a:r>
        </a:p>
        <a:p>
          <a:pPr>
            <a:lnSpc>
              <a:spcPts val="700"/>
            </a:lnSpc>
          </a:pPr>
          <a:r>
            <a:rPr lang="en-US" sz="800" baseline="0">
              <a:latin typeface="Courier New" panose="02070309020205020404" pitchFamily="49" charset="0"/>
              <a:cs typeface="Courier New" panose="02070309020205020404" pitchFamily="49" charset="0"/>
            </a:rPr>
            <a:t>-------------+----------------------------------------------------------------</a:t>
          </a:r>
        </a:p>
        <a:p>
          <a:pPr>
            <a:lnSpc>
              <a:spcPts val="700"/>
            </a:lnSpc>
          </a:pPr>
          <a:r>
            <a:rPr lang="en-US" sz="800" baseline="0">
              <a:latin typeface="Courier New" panose="02070309020205020404" pitchFamily="49" charset="0"/>
              <a:cs typeface="Courier New" panose="02070309020205020404" pitchFamily="49" charset="0"/>
            </a:rPr>
            <a:t>ATET         |</a:t>
          </a:r>
        </a:p>
        <a:p>
          <a:pPr>
            <a:lnSpc>
              <a:spcPts val="700"/>
            </a:lnSpc>
          </a:pPr>
          <a:r>
            <a:rPr lang="en-US" sz="800" baseline="0">
              <a:latin typeface="Courier New" panose="02070309020205020404" pitchFamily="49" charset="0"/>
              <a:cs typeface="Courier New" panose="02070309020205020404" pitchFamily="49" charset="0"/>
            </a:rPr>
            <a:t> vietnam_vet |</a:t>
          </a:r>
        </a:p>
        <a:p>
          <a:pPr>
            <a:lnSpc>
              <a:spcPts val="700"/>
            </a:lnSpc>
          </a:pPr>
          <a:r>
            <a:rPr lang="en-US" sz="800" baseline="0">
              <a:latin typeface="Courier New" panose="02070309020205020404" pitchFamily="49" charset="0"/>
              <a:cs typeface="Courier New" panose="02070309020205020404" pitchFamily="49" charset="0"/>
            </a:rPr>
            <a:t>   (1 vs 0)  |  -100.6969   782.8719    -0.13   0.898    -1635.098    1433.704</a:t>
          </a:r>
        </a:p>
        <a:p>
          <a:pPr>
            <a:lnSpc>
              <a:spcPts val="700"/>
            </a:lnSpc>
          </a:pPr>
          <a:r>
            <a:rPr lang="en-US" sz="800" baseline="0">
              <a:latin typeface="Courier New" panose="02070309020205020404" pitchFamily="49" charset="0"/>
              <a:cs typeface="Courier New" panose="02070309020205020404" pitchFamily="49" charset="0"/>
            </a:rPr>
            <a:t>------------------------------------------------------------------------------</a:t>
          </a:r>
        </a:p>
      </xdr:txBody>
    </xdr:sp>
    <xdr:clientData/>
  </xdr:oneCellAnchor>
  <xdr:twoCellAnchor>
    <xdr:from>
      <xdr:col>21</xdr:col>
      <xdr:colOff>561975</xdr:colOff>
      <xdr:row>106</xdr:row>
      <xdr:rowOff>28576</xdr:rowOff>
    </xdr:from>
    <xdr:to>
      <xdr:col>27</xdr:col>
      <xdr:colOff>266700</xdr:colOff>
      <xdr:row>159</xdr:row>
      <xdr:rowOff>104775</xdr:rowOff>
    </xdr:to>
    <xdr:sp macro="" textlink="">
      <xdr:nvSpPr>
        <xdr:cNvPr id="5" name="TextBox 4"/>
        <xdr:cNvSpPr txBox="1"/>
      </xdr:nvSpPr>
      <xdr:spPr>
        <a:xfrm>
          <a:off x="13363575" y="17192626"/>
          <a:ext cx="3362325" cy="86582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800">
              <a:latin typeface="Courier New" panose="02070309020205020404" pitchFamily="49" charset="0"/>
              <a:cs typeface="Courier New" panose="02070309020205020404" pitchFamily="49" charset="0"/>
            </a:rPr>
            <a:t>After </a:t>
          </a:r>
        </a:p>
        <a:p>
          <a:pPr marL="0" marR="0" indent="0" defTabSz="914400" eaLnBrk="1" fontAlgn="auto" latinLnBrk="0" hangingPunct="1">
            <a:lnSpc>
              <a:spcPct val="100000"/>
            </a:lnSpc>
            <a:spcBef>
              <a:spcPts val="0"/>
            </a:spcBef>
            <a:spcAft>
              <a:spcPts val="0"/>
            </a:spcAft>
            <a:buClrTx/>
            <a:buSzTx/>
            <a:buFontTx/>
            <a:buNone/>
            <a:tabLst/>
            <a:defRPr/>
          </a:pPr>
          <a:r>
            <a:rPr lang="en-US" sz="800" baseline="0">
              <a:solidFill>
                <a:schemeClr val="dk1"/>
              </a:solidFill>
              <a:effectLst/>
              <a:latin typeface="Courier New" panose="02070309020205020404" pitchFamily="49" charset="0"/>
              <a:ea typeface="+mn-ea"/>
              <a:cs typeface="Courier New" panose="02070309020205020404" pitchFamily="49" charset="0"/>
            </a:rPr>
            <a:t>psmatch2 vietnam_vet female age age_sq, logit out(incwage)</a:t>
          </a:r>
          <a:endParaRPr lang="en-US" sz="800">
            <a:effectLst/>
            <a:latin typeface="Courier New" panose="02070309020205020404" pitchFamily="49" charset="0"/>
            <a:cs typeface="Courier New" panose="02070309020205020404" pitchFamily="49" charset="0"/>
          </a:endParaRP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duplicates example _n1</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Duplicates in terms of _n1</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 group:        #   e.g. obs     _n1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      1        4       4676   28344 |</a:t>
          </a:r>
        </a:p>
        <a:p>
          <a:r>
            <a:rPr lang="en-US" sz="800">
              <a:latin typeface="Courier New" panose="02070309020205020404" pitchFamily="49" charset="0"/>
              <a:cs typeface="Courier New" panose="02070309020205020404" pitchFamily="49" charset="0"/>
            </a:rPr>
            <a:t>  |      2        6       3159   30988 |</a:t>
          </a:r>
        </a:p>
        <a:p>
          <a:r>
            <a:rPr lang="en-US" sz="800">
              <a:latin typeface="Courier New" panose="02070309020205020404" pitchFamily="49" charset="0"/>
              <a:cs typeface="Courier New" panose="02070309020205020404" pitchFamily="49" charset="0"/>
            </a:rPr>
            <a:t>  |      3        7        617   32495 |</a:t>
          </a:r>
        </a:p>
        <a:p>
          <a:r>
            <a:rPr lang="en-US" sz="800">
              <a:latin typeface="Courier New" panose="02070309020205020404" pitchFamily="49" charset="0"/>
              <a:cs typeface="Courier New" panose="02070309020205020404" pitchFamily="49" charset="0"/>
            </a:rPr>
            <a:t>  |      4        7       1206   35135 |</a:t>
          </a:r>
        </a:p>
        <a:p>
          <a:r>
            <a:rPr lang="en-US" sz="800">
              <a:latin typeface="Courier New" panose="02070309020205020404" pitchFamily="49" charset="0"/>
              <a:cs typeface="Courier New" panose="02070309020205020404" pitchFamily="49" charset="0"/>
            </a:rPr>
            <a:t>  |      5        7      22561   36744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      6        2     118818   38832 |</a:t>
          </a:r>
        </a:p>
        <a:p>
          <a:r>
            <a:rPr lang="en-US" sz="800">
              <a:latin typeface="Courier New" panose="02070309020205020404" pitchFamily="49" charset="0"/>
              <a:cs typeface="Courier New" panose="02070309020205020404" pitchFamily="49" charset="0"/>
            </a:rPr>
            <a:t>  |      7       12       3262   39437 |</a:t>
          </a:r>
        </a:p>
        <a:p>
          <a:r>
            <a:rPr lang="en-US" sz="800">
              <a:latin typeface="Courier New" panose="02070309020205020404" pitchFamily="49" charset="0"/>
              <a:cs typeface="Courier New" panose="02070309020205020404" pitchFamily="49" charset="0"/>
            </a:rPr>
            <a:t>  |      8        2      18165   40421 |</a:t>
          </a:r>
        </a:p>
        <a:p>
          <a:r>
            <a:rPr lang="en-US" sz="800">
              <a:latin typeface="Courier New" panose="02070309020205020404" pitchFamily="49" charset="0"/>
              <a:cs typeface="Courier New" panose="02070309020205020404" pitchFamily="49" charset="0"/>
            </a:rPr>
            <a:t>  |      9        4      18684   41031 |</a:t>
          </a:r>
        </a:p>
        <a:p>
          <a:r>
            <a:rPr lang="en-US" sz="800">
              <a:latin typeface="Courier New" panose="02070309020205020404" pitchFamily="49" charset="0"/>
              <a:cs typeface="Courier New" panose="02070309020205020404" pitchFamily="49" charset="0"/>
            </a:rPr>
            <a:t>  |     10        3       1612   41962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     11        9       6945   43614 |</a:t>
          </a:r>
        </a:p>
        <a:p>
          <a:r>
            <a:rPr lang="en-US" sz="800">
              <a:latin typeface="Courier New" panose="02070309020205020404" pitchFamily="49" charset="0"/>
              <a:cs typeface="Courier New" panose="02070309020205020404" pitchFamily="49" charset="0"/>
            </a:rPr>
            <a:t>  |     12        3      21034   44533 |</a:t>
          </a:r>
        </a:p>
        <a:p>
          <a:r>
            <a:rPr lang="en-US" sz="800">
              <a:latin typeface="Courier New" panose="02070309020205020404" pitchFamily="49" charset="0"/>
              <a:cs typeface="Courier New" panose="02070309020205020404" pitchFamily="49" charset="0"/>
            </a:rPr>
            <a:t>  |     13        4      55022   45183 |</a:t>
          </a:r>
        </a:p>
        <a:p>
          <a:r>
            <a:rPr lang="en-US" sz="800">
              <a:latin typeface="Courier New" panose="02070309020205020404" pitchFamily="49" charset="0"/>
              <a:cs typeface="Courier New" panose="02070309020205020404" pitchFamily="49" charset="0"/>
            </a:rPr>
            <a:t>  |     14        5      64469   46827 |</a:t>
          </a:r>
        </a:p>
        <a:p>
          <a:r>
            <a:rPr lang="en-US" sz="800">
              <a:latin typeface="Courier New" panose="02070309020205020404" pitchFamily="49" charset="0"/>
              <a:cs typeface="Courier New" panose="02070309020205020404" pitchFamily="49" charset="0"/>
            </a:rPr>
            <a:t>  |     15        2       5107   47739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     16        6          3   48398 |</a:t>
          </a:r>
        </a:p>
        <a:p>
          <a:r>
            <a:rPr lang="en-US" sz="800">
              <a:latin typeface="Courier New" panose="02070309020205020404" pitchFamily="49" charset="0"/>
              <a:cs typeface="Courier New" panose="02070309020205020404" pitchFamily="49" charset="0"/>
            </a:rPr>
            <a:t>  |     17        4       9780   49334 |</a:t>
          </a:r>
        </a:p>
        <a:p>
          <a:r>
            <a:rPr lang="en-US" sz="800">
              <a:latin typeface="Courier New" panose="02070309020205020404" pitchFamily="49" charset="0"/>
              <a:cs typeface="Courier New" panose="02070309020205020404" pitchFamily="49" charset="0"/>
            </a:rPr>
            <a:t>  |     18        9       3925   49997 |</a:t>
          </a:r>
        </a:p>
        <a:p>
          <a:r>
            <a:rPr lang="en-US" sz="800">
              <a:latin typeface="Courier New" panose="02070309020205020404" pitchFamily="49" charset="0"/>
              <a:cs typeface="Courier New" panose="02070309020205020404" pitchFamily="49" charset="0"/>
            </a:rPr>
            <a:t>  |     19        9       8249   50868 |</a:t>
          </a:r>
        </a:p>
        <a:p>
          <a:r>
            <a:rPr lang="en-US" sz="800">
              <a:latin typeface="Courier New" panose="02070309020205020404" pitchFamily="49" charset="0"/>
              <a:cs typeface="Courier New" panose="02070309020205020404" pitchFamily="49" charset="0"/>
            </a:rPr>
            <a:t>  |     20       24       6404   51860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     21       24       2780   52864 |</a:t>
          </a:r>
        </a:p>
        <a:p>
          <a:r>
            <a:rPr lang="en-US" sz="800">
              <a:latin typeface="Courier New" panose="02070309020205020404" pitchFamily="49" charset="0"/>
              <a:cs typeface="Courier New" panose="02070309020205020404" pitchFamily="49" charset="0"/>
            </a:rPr>
            <a:t>  |     22       57       1009   53276 |</a:t>
          </a:r>
        </a:p>
        <a:p>
          <a:r>
            <a:rPr lang="en-US" sz="800">
              <a:latin typeface="Courier New" panose="02070309020205020404" pitchFamily="49" charset="0"/>
              <a:cs typeface="Courier New" panose="02070309020205020404" pitchFamily="49" charset="0"/>
            </a:rPr>
            <a:t>  |     23       31         43   54279 |</a:t>
          </a:r>
        </a:p>
        <a:p>
          <a:r>
            <a:rPr lang="en-US" sz="800">
              <a:latin typeface="Courier New" panose="02070309020205020404" pitchFamily="49" charset="0"/>
              <a:cs typeface="Courier New" panose="02070309020205020404" pitchFamily="49" charset="0"/>
            </a:rPr>
            <a:t>  |     24       89       3812   54704 |</a:t>
          </a:r>
        </a:p>
        <a:p>
          <a:r>
            <a:rPr lang="en-US" sz="800">
              <a:latin typeface="Courier New" panose="02070309020205020404" pitchFamily="49" charset="0"/>
              <a:cs typeface="Courier New" panose="02070309020205020404" pitchFamily="49" charset="0"/>
            </a:rPr>
            <a:t>  |     25       39       5603   55641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     26      101       4982   56134 |</a:t>
          </a:r>
        </a:p>
        <a:p>
          <a:r>
            <a:rPr lang="en-US" sz="800">
              <a:latin typeface="Courier New" panose="02070309020205020404" pitchFamily="49" charset="0"/>
              <a:cs typeface="Courier New" panose="02070309020205020404" pitchFamily="49" charset="0"/>
            </a:rPr>
            <a:t>  |     27       48        218   57077 |</a:t>
          </a:r>
        </a:p>
        <a:p>
          <a:r>
            <a:rPr lang="en-US" sz="800">
              <a:latin typeface="Courier New" panose="02070309020205020404" pitchFamily="49" charset="0"/>
              <a:cs typeface="Courier New" panose="02070309020205020404" pitchFamily="49" charset="0"/>
            </a:rPr>
            <a:t>  |     28      114        146   57537 |</a:t>
          </a:r>
        </a:p>
        <a:p>
          <a:r>
            <a:rPr lang="en-US" sz="800">
              <a:latin typeface="Courier New" panose="02070309020205020404" pitchFamily="49" charset="0"/>
              <a:cs typeface="Courier New" panose="02070309020205020404" pitchFamily="49" charset="0"/>
            </a:rPr>
            <a:t>  |     29       68       5316   58341 |</a:t>
          </a:r>
        </a:p>
        <a:p>
          <a:r>
            <a:rPr lang="en-US" sz="800">
              <a:latin typeface="Courier New" panose="02070309020205020404" pitchFamily="49" charset="0"/>
              <a:cs typeface="Courier New" panose="02070309020205020404" pitchFamily="49" charset="0"/>
            </a:rPr>
            <a:t>  |     30      150       2251   58820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     31       88        907   59631 |</a:t>
          </a:r>
        </a:p>
        <a:p>
          <a:r>
            <a:rPr lang="en-US" sz="800">
              <a:latin typeface="Courier New" panose="02070309020205020404" pitchFamily="49" charset="0"/>
              <a:cs typeface="Courier New" panose="02070309020205020404" pitchFamily="49" charset="0"/>
            </a:rPr>
            <a:t>  |     32      161        189   60060 |</a:t>
          </a:r>
        </a:p>
        <a:p>
          <a:r>
            <a:rPr lang="en-US" sz="800">
              <a:latin typeface="Courier New" panose="02070309020205020404" pitchFamily="49" charset="0"/>
              <a:cs typeface="Courier New" panose="02070309020205020404" pitchFamily="49" charset="0"/>
            </a:rPr>
            <a:t>  |     33      117        504   60791 |</a:t>
          </a:r>
        </a:p>
        <a:p>
          <a:r>
            <a:rPr lang="en-US" sz="800">
              <a:latin typeface="Courier New" panose="02070309020205020404" pitchFamily="49" charset="0"/>
              <a:cs typeface="Courier New" panose="02070309020205020404" pitchFamily="49" charset="0"/>
            </a:rPr>
            <a:t>  |     34      196        208   61178 |</a:t>
          </a:r>
        </a:p>
        <a:p>
          <a:r>
            <a:rPr lang="en-US" sz="800">
              <a:latin typeface="Courier New" panose="02070309020205020404" pitchFamily="49" charset="0"/>
              <a:cs typeface="Courier New" panose="02070309020205020404" pitchFamily="49" charset="0"/>
            </a:rPr>
            <a:t>  |     35      201        681   61821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     36      256        472   62271 |</a:t>
          </a:r>
        </a:p>
        <a:p>
          <a:r>
            <a:rPr lang="en-US" sz="800">
              <a:latin typeface="Courier New" panose="02070309020205020404" pitchFamily="49" charset="0"/>
              <a:cs typeface="Courier New" panose="02070309020205020404" pitchFamily="49" charset="0"/>
            </a:rPr>
            <a:t>  |     37      185        104   62939 |</a:t>
          </a:r>
        </a:p>
        <a:p>
          <a:r>
            <a:rPr lang="en-US" sz="800">
              <a:latin typeface="Courier New" panose="02070309020205020404" pitchFamily="49" charset="0"/>
              <a:cs typeface="Courier New" panose="02070309020205020404" pitchFamily="49" charset="0"/>
            </a:rPr>
            <a:t>  |     38      309        908   63370 |</a:t>
          </a:r>
        </a:p>
        <a:p>
          <a:r>
            <a:rPr lang="en-US" sz="800">
              <a:latin typeface="Courier New" panose="02070309020205020404" pitchFamily="49" charset="0"/>
              <a:cs typeface="Courier New" panose="02070309020205020404" pitchFamily="49" charset="0"/>
            </a:rPr>
            <a:t>  |     39      249        910   63946 |</a:t>
          </a:r>
        </a:p>
        <a:p>
          <a:r>
            <a:rPr lang="en-US" sz="800">
              <a:latin typeface="Courier New" panose="02070309020205020404" pitchFamily="49" charset="0"/>
              <a:cs typeface="Courier New" panose="02070309020205020404" pitchFamily="49" charset="0"/>
            </a:rPr>
            <a:t>  |     40      386        270   64359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     41      264        230   64856 |</a:t>
          </a:r>
        </a:p>
        <a:p>
          <a:r>
            <a:rPr lang="en-US" sz="800">
              <a:latin typeface="Courier New" panose="02070309020205020404" pitchFamily="49" charset="0"/>
              <a:cs typeface="Courier New" panose="02070309020205020404" pitchFamily="49" charset="0"/>
            </a:rPr>
            <a:t>  |     42      324        801   65226 |</a:t>
          </a:r>
        </a:p>
        <a:p>
          <a:r>
            <a:rPr lang="en-US" sz="800">
              <a:latin typeface="Courier New" panose="02070309020205020404" pitchFamily="49" charset="0"/>
              <a:cs typeface="Courier New" panose="02070309020205020404" pitchFamily="49" charset="0"/>
            </a:rPr>
            <a:t>  |     43   130121          1       . |</a:t>
          </a:r>
        </a:p>
        <a:p>
          <a:endParaRPr lang="en-US" sz="800">
            <a:latin typeface="Courier New" panose="02070309020205020404" pitchFamily="49" charset="0"/>
            <a:cs typeface="Courier New" panose="02070309020205020404" pitchFamily="49" charset="0"/>
          </a:endParaRP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a:t>
          </a:r>
          <a:r>
            <a:rPr lang="en-US" sz="800" baseline="0">
              <a:latin typeface="Courier New" panose="02070309020205020404" pitchFamily="49" charset="0"/>
              <a:cs typeface="Courier New" panose="02070309020205020404" pitchFamily="49" charset="0"/>
            </a:rPr>
            <a:t> On the contrary, when we run the same command with the "noreplacement" option, we get a different match for each case, and therefore 3589 matched non-treatment cases rather than 41, so the SE of the difference is MUCH lower.</a:t>
          </a:r>
          <a:endParaRPr lang="en-US" sz="800">
            <a:latin typeface="Courier New" panose="02070309020205020404" pitchFamily="49" charset="0"/>
            <a:cs typeface="Courier New" panose="02070309020205020404" pitchFamily="49" charset="0"/>
          </a:endParaRPr>
        </a:p>
      </xdr:txBody>
    </xdr:sp>
    <xdr:clientData/>
  </xdr:twoCellAnchor>
  <xdr:oneCellAnchor>
    <xdr:from>
      <xdr:col>21</xdr:col>
      <xdr:colOff>485775</xdr:colOff>
      <xdr:row>213</xdr:row>
      <xdr:rowOff>47625</xdr:rowOff>
    </xdr:from>
    <xdr:ext cx="6257925" cy="22748535"/>
    <xdr:sp macro="" textlink="">
      <xdr:nvSpPr>
        <xdr:cNvPr id="6" name="TextBox 5"/>
        <xdr:cNvSpPr txBox="1"/>
      </xdr:nvSpPr>
      <xdr:spPr>
        <a:xfrm>
          <a:off x="13287375" y="34537650"/>
          <a:ext cx="6257925" cy="2274853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lang="en-US" sz="800">
              <a:latin typeface="Courier New" panose="02070309020205020404" pitchFamily="49" charset="0"/>
              <a:cs typeface="Courier New" panose="02070309020205020404" pitchFamily="49" charset="0"/>
            </a:rPr>
            <a:t>All the models on the left are nearest-neighbor</a:t>
          </a:r>
          <a:r>
            <a:rPr lang="en-US" sz="800" baseline="0">
              <a:latin typeface="Courier New" panose="02070309020205020404" pitchFamily="49" charset="0"/>
              <a:cs typeface="Courier New" panose="02070309020205020404" pitchFamily="49" charset="0"/>
            </a:rPr>
            <a:t> models, where the nearness of the neighbor is determined by propensity score. It is also posible to do nearest-neighbor matching on the X variable controls without stipulating a propensity score.</a:t>
          </a:r>
        </a:p>
        <a:p>
          <a:endParaRPr lang="en-US" sz="800" baseline="0">
            <a:latin typeface="Courier New" panose="02070309020205020404" pitchFamily="49" charset="0"/>
            <a:cs typeface="Courier New" panose="02070309020205020404" pitchFamily="49" charset="0"/>
          </a:endParaRP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psmatch2 vietnam_vet  if age&gt;=25 &amp; age&lt;=64, mahalanobis(female age age_sq yrsed) outcome(incwage)</a:t>
          </a:r>
        </a:p>
        <a:p>
          <a:r>
            <a:rPr lang="en-US" sz="800">
              <a:latin typeface="Courier New" panose="02070309020205020404" pitchFamily="49" charset="0"/>
              <a:cs typeface="Courier New" panose="02070309020205020404" pitchFamily="49" charset="0"/>
            </a:rPr>
            <a:t>----------------------------------------------------------------------------------------</a:t>
          </a:r>
        </a:p>
        <a:p>
          <a:r>
            <a:rPr lang="en-US" sz="800">
              <a:latin typeface="Courier New" panose="02070309020205020404" pitchFamily="49" charset="0"/>
              <a:cs typeface="Courier New" panose="02070309020205020404" pitchFamily="49" charset="0"/>
            </a:rPr>
            <a:t>        Variable     Sample |    Treated     Controls   Difference         S.E.   T-stat</a:t>
          </a:r>
        </a:p>
        <a:p>
          <a:r>
            <a:rPr lang="en-US" sz="800">
              <a:latin typeface="Courier New" panose="02070309020205020404" pitchFamily="49" charset="0"/>
              <a:cs typeface="Courier New" panose="02070309020205020404" pitchFamily="49" charset="0"/>
            </a:rPr>
            <a:t>----------------------------+-----------------------------------------------------------</a:t>
          </a:r>
        </a:p>
        <a:p>
          <a:r>
            <a:rPr lang="en-US" sz="800">
              <a:latin typeface="Courier New" panose="02070309020205020404" pitchFamily="49" charset="0"/>
              <a:cs typeface="Courier New" panose="02070309020205020404" pitchFamily="49" charset="0"/>
            </a:rPr>
            <a:t>         incwage  Unmatched | 38030.8657   25978.1918   12052.6739   542.245931    22.23</a:t>
          </a:r>
        </a:p>
        <a:p>
          <a:r>
            <a:rPr lang="en-US" sz="800">
              <a:latin typeface="Courier New" panose="02070309020205020404" pitchFamily="49" charset="0"/>
              <a:cs typeface="Courier New" panose="02070309020205020404" pitchFamily="49" charset="0"/>
            </a:rPr>
            <a:t>                        ATT | 38030.8657   40298.7261  -2267.86041   4346.85963    -0.52</a:t>
          </a:r>
        </a:p>
        <a:p>
          <a:r>
            <a:rPr lang="en-US" sz="800">
              <a:latin typeface="Courier New" panose="02070309020205020404" pitchFamily="49" charset="0"/>
              <a:cs typeface="Courier New" panose="02070309020205020404" pitchFamily="49" charset="0"/>
            </a:rPr>
            <a:t>----------------------------+-----------------------------------------------------------</a:t>
          </a:r>
        </a:p>
        <a:p>
          <a:r>
            <a:rPr lang="en-US" sz="800">
              <a:latin typeface="Courier New" panose="02070309020205020404" pitchFamily="49" charset="0"/>
              <a:cs typeface="Courier New" panose="02070309020205020404" pitchFamily="49" charset="0"/>
            </a:rPr>
            <a:t>Note: S.E. does not take into account that the propensity score is estimated.</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 psmatch2:</a:t>
          </a:r>
        </a:p>
        <a:p>
          <a:r>
            <a:rPr lang="en-US" sz="800">
              <a:latin typeface="Courier New" panose="02070309020205020404" pitchFamily="49" charset="0"/>
              <a:cs typeface="Courier New" panose="02070309020205020404" pitchFamily="49" charset="0"/>
            </a:rPr>
            <a:t> psmatch2: |   Common</a:t>
          </a:r>
        </a:p>
        <a:p>
          <a:r>
            <a:rPr lang="en-US" sz="800">
              <a:latin typeface="Courier New" panose="02070309020205020404" pitchFamily="49" charset="0"/>
              <a:cs typeface="Courier New" panose="02070309020205020404" pitchFamily="49" charset="0"/>
            </a:rPr>
            <a:t> Treatment |  support</a:t>
          </a:r>
        </a:p>
        <a:p>
          <a:r>
            <a:rPr lang="en-US" sz="800">
              <a:latin typeface="Courier New" panose="02070309020205020404" pitchFamily="49" charset="0"/>
              <a:cs typeface="Courier New" panose="02070309020205020404" pitchFamily="49" charset="0"/>
            </a:rPr>
            <a:t>assignment | On suppor |     Total</a:t>
          </a:r>
        </a:p>
        <a:p>
          <a:r>
            <a:rPr lang="en-US" sz="800">
              <a:latin typeface="Courier New" panose="02070309020205020404" pitchFamily="49" charset="0"/>
              <a:cs typeface="Courier New" panose="02070309020205020404" pitchFamily="49" charset="0"/>
            </a:rPr>
            <a:t>-----------+-----------+----------</a:t>
          </a:r>
        </a:p>
        <a:p>
          <a:r>
            <a:rPr lang="en-US" sz="800">
              <a:latin typeface="Courier New" panose="02070309020205020404" pitchFamily="49" charset="0"/>
              <a:cs typeface="Courier New" panose="02070309020205020404" pitchFamily="49" charset="0"/>
            </a:rPr>
            <a:t> Untreated |    65,716 |    65,716 </a:t>
          </a:r>
        </a:p>
        <a:p>
          <a:r>
            <a:rPr lang="en-US" sz="800">
              <a:latin typeface="Courier New" panose="02070309020205020404" pitchFamily="49" charset="0"/>
              <a:cs typeface="Courier New" panose="02070309020205020404" pitchFamily="49" charset="0"/>
            </a:rPr>
            <a:t>   Treated |     3,589 |     3,589 </a:t>
          </a:r>
        </a:p>
        <a:p>
          <a:r>
            <a:rPr lang="en-US" sz="800">
              <a:latin typeface="Courier New" panose="02070309020205020404" pitchFamily="49" charset="0"/>
              <a:cs typeface="Courier New" panose="02070309020205020404" pitchFamily="49" charset="0"/>
            </a:rPr>
            <a:t>-----------+-----------+----------</a:t>
          </a:r>
        </a:p>
        <a:p>
          <a:r>
            <a:rPr lang="en-US" sz="800">
              <a:latin typeface="Courier New" panose="02070309020205020404" pitchFamily="49" charset="0"/>
              <a:cs typeface="Courier New" panose="02070309020205020404" pitchFamily="49" charset="0"/>
            </a:rPr>
            <a:t>     Total |    69,305 |    69,305 </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There are duplicates in the matched cases here, however,</a:t>
          </a:r>
          <a:r>
            <a:rPr lang="en-US" sz="800" baseline="0">
              <a:latin typeface="Courier New" panose="02070309020205020404" pitchFamily="49" charset="0"/>
              <a:cs typeface="Courier New" panose="02070309020205020404" pitchFamily="49" charset="0"/>
            </a:rPr>
            <a:t> yielding only 131 matched cases from 3589 Vietnam veterans. Mahalanobis matching with psmatch2 does not allow the "ties" or "noduplicates" options.</a:t>
          </a:r>
          <a:endParaRPr lang="en-US" sz="800">
            <a:latin typeface="Courier New" panose="02070309020205020404" pitchFamily="49" charset="0"/>
            <a:cs typeface="Courier New" panose="02070309020205020404" pitchFamily="49" charset="0"/>
          </a:endParaRP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duplicates example _n1</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Duplicates in terms of _n1</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 group:        #   e.g. obs     _n1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      1       19        342     917 |</a:t>
          </a:r>
        </a:p>
        <a:p>
          <a:r>
            <a:rPr lang="en-US" sz="800">
              <a:latin typeface="Courier New" panose="02070309020205020404" pitchFamily="49" charset="0"/>
              <a:cs typeface="Courier New" panose="02070309020205020404" pitchFamily="49" charset="0"/>
            </a:rPr>
            <a:t>  |      2      114        601    1074 |</a:t>
          </a:r>
        </a:p>
        <a:p>
          <a:r>
            <a:rPr lang="en-US" sz="800">
              <a:latin typeface="Courier New" panose="02070309020205020404" pitchFamily="49" charset="0"/>
              <a:cs typeface="Courier New" panose="02070309020205020404" pitchFamily="49" charset="0"/>
            </a:rPr>
            <a:t>  |      3       62       1860    1291 |</a:t>
          </a:r>
        </a:p>
        <a:p>
          <a:r>
            <a:rPr lang="en-US" sz="800">
              <a:latin typeface="Courier New" panose="02070309020205020404" pitchFamily="49" charset="0"/>
              <a:cs typeface="Courier New" panose="02070309020205020404" pitchFamily="49" charset="0"/>
            </a:rPr>
            <a:t>  |      4       27        933    2186 |</a:t>
          </a:r>
        </a:p>
        <a:p>
          <a:r>
            <a:rPr lang="en-US" sz="800">
              <a:latin typeface="Courier New" panose="02070309020205020404" pitchFamily="49" charset="0"/>
              <a:cs typeface="Courier New" panose="02070309020205020404" pitchFamily="49" charset="0"/>
            </a:rPr>
            <a:t>  |      5       37        795    2254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      6       18       3742    2314 |</a:t>
          </a:r>
        </a:p>
        <a:p>
          <a:r>
            <a:rPr lang="en-US" sz="800">
              <a:latin typeface="Courier New" panose="02070309020205020404" pitchFamily="49" charset="0"/>
              <a:cs typeface="Courier New" panose="02070309020205020404" pitchFamily="49" charset="0"/>
            </a:rPr>
            <a:t>  |      7       63        934    2415 |</a:t>
          </a:r>
        </a:p>
        <a:p>
          <a:r>
            <a:rPr lang="en-US" sz="800">
              <a:latin typeface="Courier New" panose="02070309020205020404" pitchFamily="49" charset="0"/>
              <a:cs typeface="Courier New" panose="02070309020205020404" pitchFamily="49" charset="0"/>
            </a:rPr>
            <a:t>  |      8        2       2768    2748 |</a:t>
          </a:r>
        </a:p>
        <a:p>
          <a:r>
            <a:rPr lang="en-US" sz="800">
              <a:latin typeface="Courier New" panose="02070309020205020404" pitchFamily="49" charset="0"/>
              <a:cs typeface="Courier New" panose="02070309020205020404" pitchFamily="49" charset="0"/>
            </a:rPr>
            <a:t>  |      9       13       2589    3173 |</a:t>
          </a:r>
        </a:p>
        <a:p>
          <a:r>
            <a:rPr lang="en-US" sz="800">
              <a:latin typeface="Courier New" panose="02070309020205020404" pitchFamily="49" charset="0"/>
              <a:cs typeface="Courier New" panose="02070309020205020404" pitchFamily="49" charset="0"/>
            </a:rPr>
            <a:t>  |     10        2       7656    3420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     11        5       2331    3472 |</a:t>
          </a:r>
        </a:p>
        <a:p>
          <a:r>
            <a:rPr lang="en-US" sz="800">
              <a:latin typeface="Courier New" panose="02070309020205020404" pitchFamily="49" charset="0"/>
              <a:cs typeface="Courier New" panose="02070309020205020404" pitchFamily="49" charset="0"/>
            </a:rPr>
            <a:t>  |     12       20       2176    3747 |</a:t>
          </a:r>
        </a:p>
        <a:p>
          <a:r>
            <a:rPr lang="en-US" sz="800">
              <a:latin typeface="Courier New" panose="02070309020205020404" pitchFamily="49" charset="0"/>
              <a:cs typeface="Courier New" panose="02070309020205020404" pitchFamily="49" charset="0"/>
            </a:rPr>
            <a:t>  |     13       21        255    3975 |</a:t>
          </a:r>
        </a:p>
        <a:p>
          <a:r>
            <a:rPr lang="en-US" sz="800">
              <a:latin typeface="Courier New" panose="02070309020205020404" pitchFamily="49" charset="0"/>
              <a:cs typeface="Courier New" panose="02070309020205020404" pitchFamily="49" charset="0"/>
            </a:rPr>
            <a:t>  |     14        9       3767    4055 |</a:t>
          </a:r>
        </a:p>
        <a:p>
          <a:r>
            <a:rPr lang="en-US" sz="800">
              <a:latin typeface="Courier New" panose="02070309020205020404" pitchFamily="49" charset="0"/>
              <a:cs typeface="Courier New" panose="02070309020205020404" pitchFamily="49" charset="0"/>
            </a:rPr>
            <a:t>  |     15       69        896    4086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     16        4      24046    4152 |</a:t>
          </a:r>
        </a:p>
        <a:p>
          <a:r>
            <a:rPr lang="en-US" sz="800">
              <a:latin typeface="Courier New" panose="02070309020205020404" pitchFamily="49" charset="0"/>
              <a:cs typeface="Courier New" panose="02070309020205020404" pitchFamily="49" charset="0"/>
            </a:rPr>
            <a:t>  |     17      115       1673    4401 |</a:t>
          </a:r>
        </a:p>
        <a:p>
          <a:r>
            <a:rPr lang="en-US" sz="800">
              <a:latin typeface="Courier New" panose="02070309020205020404" pitchFamily="49" charset="0"/>
              <a:cs typeface="Courier New" panose="02070309020205020404" pitchFamily="49" charset="0"/>
            </a:rPr>
            <a:t>  |     18      104        287    4417 |</a:t>
          </a:r>
        </a:p>
        <a:p>
          <a:r>
            <a:rPr lang="en-US" sz="800">
              <a:latin typeface="Courier New" panose="02070309020205020404" pitchFamily="49" charset="0"/>
              <a:cs typeface="Courier New" panose="02070309020205020404" pitchFamily="49" charset="0"/>
            </a:rPr>
            <a:t>  |     19       52         48    4475 |</a:t>
          </a:r>
        </a:p>
        <a:p>
          <a:r>
            <a:rPr lang="en-US" sz="800">
              <a:latin typeface="Courier New" panose="02070309020205020404" pitchFamily="49" charset="0"/>
              <a:cs typeface="Courier New" panose="02070309020205020404" pitchFamily="49" charset="0"/>
            </a:rPr>
            <a:t>  |     20        2       2235    4987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     21        3      16098    5053 |</a:t>
          </a:r>
        </a:p>
        <a:p>
          <a:r>
            <a:rPr lang="en-US" sz="800">
              <a:latin typeface="Courier New" panose="02070309020205020404" pitchFamily="49" charset="0"/>
              <a:cs typeface="Courier New" panose="02070309020205020404" pitchFamily="49" charset="0"/>
            </a:rPr>
            <a:t>  |     22        4       7352    5159 |</a:t>
          </a:r>
        </a:p>
        <a:p>
          <a:r>
            <a:rPr lang="en-US" sz="800">
              <a:latin typeface="Courier New" panose="02070309020205020404" pitchFamily="49" charset="0"/>
              <a:cs typeface="Courier New" panose="02070309020205020404" pitchFamily="49" charset="0"/>
            </a:rPr>
            <a:t>  |     23        8       7415    5351 |</a:t>
          </a:r>
        </a:p>
        <a:p>
          <a:r>
            <a:rPr lang="en-US" sz="800">
              <a:latin typeface="Courier New" panose="02070309020205020404" pitchFamily="49" charset="0"/>
              <a:cs typeface="Courier New" panose="02070309020205020404" pitchFamily="49" charset="0"/>
            </a:rPr>
            <a:t>  |     24        2      10471    5493 |</a:t>
          </a:r>
        </a:p>
        <a:p>
          <a:r>
            <a:rPr lang="en-US" sz="800">
              <a:latin typeface="Courier New" panose="02070309020205020404" pitchFamily="49" charset="0"/>
              <a:cs typeface="Courier New" panose="02070309020205020404" pitchFamily="49" charset="0"/>
            </a:rPr>
            <a:t>  |     25       40        124    5511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     26       38       2144    6186 |</a:t>
          </a:r>
        </a:p>
        <a:p>
          <a:r>
            <a:rPr lang="en-US" sz="800">
              <a:latin typeface="Courier New" panose="02070309020205020404" pitchFamily="49" charset="0"/>
              <a:cs typeface="Courier New" panose="02070309020205020404" pitchFamily="49" charset="0"/>
            </a:rPr>
            <a:t>  |     27        2        448    6203 |</a:t>
          </a:r>
        </a:p>
        <a:p>
          <a:r>
            <a:rPr lang="en-US" sz="800">
              <a:latin typeface="Courier New" panose="02070309020205020404" pitchFamily="49" charset="0"/>
              <a:cs typeface="Courier New" panose="02070309020205020404" pitchFamily="49" charset="0"/>
            </a:rPr>
            <a:t>  |     28        7       3038    6587 |</a:t>
          </a:r>
        </a:p>
        <a:p>
          <a:r>
            <a:rPr lang="en-US" sz="800">
              <a:latin typeface="Courier New" panose="02070309020205020404" pitchFamily="49" charset="0"/>
              <a:cs typeface="Courier New" panose="02070309020205020404" pitchFamily="49" charset="0"/>
            </a:rPr>
            <a:t>  |     29        5       2754    7562 |</a:t>
          </a:r>
        </a:p>
        <a:p>
          <a:r>
            <a:rPr lang="en-US" sz="800">
              <a:latin typeface="Courier New" panose="02070309020205020404" pitchFamily="49" charset="0"/>
              <a:cs typeface="Courier New" panose="02070309020205020404" pitchFamily="49" charset="0"/>
            </a:rPr>
            <a:t>  |     30      103        686    7984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     31        2      54613    8801 |</a:t>
          </a:r>
        </a:p>
        <a:p>
          <a:r>
            <a:rPr lang="en-US" sz="800">
              <a:latin typeface="Courier New" panose="02070309020205020404" pitchFamily="49" charset="0"/>
              <a:cs typeface="Courier New" panose="02070309020205020404" pitchFamily="49" charset="0"/>
            </a:rPr>
            <a:t>  |     32       40        760   10129 |</a:t>
          </a:r>
        </a:p>
        <a:p>
          <a:r>
            <a:rPr lang="en-US" sz="800">
              <a:latin typeface="Courier New" panose="02070309020205020404" pitchFamily="49" charset="0"/>
              <a:cs typeface="Courier New" panose="02070309020205020404" pitchFamily="49" charset="0"/>
            </a:rPr>
            <a:t>  |     33        2      16039   10295 |</a:t>
          </a:r>
        </a:p>
        <a:p>
          <a:r>
            <a:rPr lang="en-US" sz="800">
              <a:latin typeface="Courier New" panose="02070309020205020404" pitchFamily="49" charset="0"/>
              <a:cs typeface="Courier New" panose="02070309020205020404" pitchFamily="49" charset="0"/>
            </a:rPr>
            <a:t>  |     34       31       1198   10631 |</a:t>
          </a:r>
        </a:p>
        <a:p>
          <a:r>
            <a:rPr lang="en-US" sz="800">
              <a:latin typeface="Courier New" panose="02070309020205020404" pitchFamily="49" charset="0"/>
              <a:cs typeface="Courier New" panose="02070309020205020404" pitchFamily="49" charset="0"/>
            </a:rPr>
            <a:t>  |     35        3      17517   10919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     36        2      14647   11066 |</a:t>
          </a:r>
        </a:p>
        <a:p>
          <a:r>
            <a:rPr lang="en-US" sz="800">
              <a:latin typeface="Courier New" panose="02070309020205020404" pitchFamily="49" charset="0"/>
              <a:cs typeface="Courier New" panose="02070309020205020404" pitchFamily="49" charset="0"/>
            </a:rPr>
            <a:t>  |     37       14       3982   11091 |</a:t>
          </a:r>
        </a:p>
        <a:p>
          <a:r>
            <a:rPr lang="en-US" sz="800">
              <a:latin typeface="Courier New" panose="02070309020205020404" pitchFamily="49" charset="0"/>
              <a:cs typeface="Courier New" panose="02070309020205020404" pitchFamily="49" charset="0"/>
            </a:rPr>
            <a:t>  |     38      111        138   11134 |</a:t>
          </a:r>
        </a:p>
        <a:p>
          <a:r>
            <a:rPr lang="en-US" sz="800">
              <a:latin typeface="Courier New" panose="02070309020205020404" pitchFamily="49" charset="0"/>
              <a:cs typeface="Courier New" panose="02070309020205020404" pitchFamily="49" charset="0"/>
            </a:rPr>
            <a:t>  |     39       75        478   12250 |</a:t>
          </a:r>
        </a:p>
        <a:p>
          <a:r>
            <a:rPr lang="en-US" sz="800">
              <a:latin typeface="Courier New" panose="02070309020205020404" pitchFamily="49" charset="0"/>
              <a:cs typeface="Courier New" panose="02070309020205020404" pitchFamily="49" charset="0"/>
            </a:rPr>
            <a:t>  |     40       93        248   12550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     41        4       9143   12741 |</a:t>
          </a:r>
        </a:p>
        <a:p>
          <a:r>
            <a:rPr lang="en-US" sz="800">
              <a:latin typeface="Courier New" panose="02070309020205020404" pitchFamily="49" charset="0"/>
              <a:cs typeface="Courier New" panose="02070309020205020404" pitchFamily="49" charset="0"/>
            </a:rPr>
            <a:t>  |     42       37         82   13066 |</a:t>
          </a:r>
        </a:p>
        <a:p>
          <a:r>
            <a:rPr lang="en-US" sz="800">
              <a:latin typeface="Courier New" panose="02070309020205020404" pitchFamily="49" charset="0"/>
              <a:cs typeface="Courier New" panose="02070309020205020404" pitchFamily="49" charset="0"/>
            </a:rPr>
            <a:t>  |     43       40        738   13296 |</a:t>
          </a:r>
        </a:p>
        <a:p>
          <a:r>
            <a:rPr lang="en-US" sz="800">
              <a:latin typeface="Courier New" panose="02070309020205020404" pitchFamily="49" charset="0"/>
              <a:cs typeface="Courier New" panose="02070309020205020404" pitchFamily="49" charset="0"/>
            </a:rPr>
            <a:t>  |     44       85        438   13605 |</a:t>
          </a:r>
        </a:p>
        <a:p>
          <a:r>
            <a:rPr lang="en-US" sz="800">
              <a:latin typeface="Courier New" panose="02070309020205020404" pitchFamily="49" charset="0"/>
              <a:cs typeface="Courier New" panose="02070309020205020404" pitchFamily="49" charset="0"/>
            </a:rPr>
            <a:t>  |     45        3      13974   14352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     46       82       2138   14445 |</a:t>
          </a:r>
        </a:p>
        <a:p>
          <a:r>
            <a:rPr lang="en-US" sz="800">
              <a:latin typeface="Courier New" panose="02070309020205020404" pitchFamily="49" charset="0"/>
              <a:cs typeface="Courier New" panose="02070309020205020404" pitchFamily="49" charset="0"/>
            </a:rPr>
            <a:t>  |     47       29        464   14452 |</a:t>
          </a:r>
        </a:p>
        <a:p>
          <a:r>
            <a:rPr lang="en-US" sz="800">
              <a:latin typeface="Courier New" panose="02070309020205020404" pitchFamily="49" charset="0"/>
              <a:cs typeface="Courier New" panose="02070309020205020404" pitchFamily="49" charset="0"/>
            </a:rPr>
            <a:t>  |     48      112       2240   15256 |</a:t>
          </a:r>
        </a:p>
        <a:p>
          <a:r>
            <a:rPr lang="en-US" sz="800">
              <a:latin typeface="Courier New" panose="02070309020205020404" pitchFamily="49" charset="0"/>
              <a:cs typeface="Courier New" panose="02070309020205020404" pitchFamily="49" charset="0"/>
            </a:rPr>
            <a:t>  |     49        2      11957   16173 |</a:t>
          </a:r>
        </a:p>
        <a:p>
          <a:r>
            <a:rPr lang="en-US" sz="800">
              <a:latin typeface="Courier New" panose="02070309020205020404" pitchFamily="49" charset="0"/>
              <a:cs typeface="Courier New" panose="02070309020205020404" pitchFamily="49" charset="0"/>
            </a:rPr>
            <a:t>  |     50       30       2179   16256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     51       12        888   16502 |</a:t>
          </a:r>
        </a:p>
        <a:p>
          <a:r>
            <a:rPr lang="en-US" sz="800">
              <a:latin typeface="Courier New" panose="02070309020205020404" pitchFamily="49" charset="0"/>
              <a:cs typeface="Courier New" panose="02070309020205020404" pitchFamily="49" charset="0"/>
            </a:rPr>
            <a:t>  |     52        7       3089   16771 |</a:t>
          </a:r>
        </a:p>
        <a:p>
          <a:r>
            <a:rPr lang="en-US" sz="800">
              <a:latin typeface="Courier New" panose="02070309020205020404" pitchFamily="49" charset="0"/>
              <a:cs typeface="Courier New" panose="02070309020205020404" pitchFamily="49" charset="0"/>
            </a:rPr>
            <a:t>  |     53        2      32638   17096 |</a:t>
          </a:r>
        </a:p>
        <a:p>
          <a:r>
            <a:rPr lang="en-US" sz="800">
              <a:latin typeface="Courier New" panose="02070309020205020404" pitchFamily="49" charset="0"/>
              <a:cs typeface="Courier New" panose="02070309020205020404" pitchFamily="49" charset="0"/>
            </a:rPr>
            <a:t>  |     54        6       9952   17247 |</a:t>
          </a:r>
        </a:p>
        <a:p>
          <a:r>
            <a:rPr lang="en-US" sz="800">
              <a:latin typeface="Courier New" panose="02070309020205020404" pitchFamily="49" charset="0"/>
              <a:cs typeface="Courier New" panose="02070309020205020404" pitchFamily="49" charset="0"/>
            </a:rPr>
            <a:t>  |     55       23         71   17511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     56       38        210   17693 |</a:t>
          </a:r>
        </a:p>
        <a:p>
          <a:r>
            <a:rPr lang="en-US" sz="800">
              <a:latin typeface="Courier New" panose="02070309020205020404" pitchFamily="49" charset="0"/>
              <a:cs typeface="Courier New" panose="02070309020205020404" pitchFamily="49" charset="0"/>
            </a:rPr>
            <a:t>  |     57        3       7417   17698 |</a:t>
          </a:r>
        </a:p>
        <a:p>
          <a:r>
            <a:rPr lang="en-US" sz="800">
              <a:latin typeface="Courier New" panose="02070309020205020404" pitchFamily="49" charset="0"/>
              <a:cs typeface="Courier New" panose="02070309020205020404" pitchFamily="49" charset="0"/>
            </a:rPr>
            <a:t>  |     58       50        165   18028 |</a:t>
          </a:r>
        </a:p>
        <a:p>
          <a:r>
            <a:rPr lang="en-US" sz="800">
              <a:latin typeface="Courier New" panose="02070309020205020404" pitchFamily="49" charset="0"/>
              <a:cs typeface="Courier New" panose="02070309020205020404" pitchFamily="49" charset="0"/>
            </a:rPr>
            <a:t>  |     59       65       2154   18605 |</a:t>
          </a:r>
        </a:p>
        <a:p>
          <a:r>
            <a:rPr lang="en-US" sz="800">
              <a:latin typeface="Courier New" panose="02070309020205020404" pitchFamily="49" charset="0"/>
              <a:cs typeface="Courier New" panose="02070309020205020404" pitchFamily="49" charset="0"/>
            </a:rPr>
            <a:t>  |     60        7       2457   18668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     61        2      18988   18824 |</a:t>
          </a:r>
        </a:p>
        <a:p>
          <a:r>
            <a:rPr lang="en-US" sz="800">
              <a:latin typeface="Courier New" panose="02070309020205020404" pitchFamily="49" charset="0"/>
              <a:cs typeface="Courier New" panose="02070309020205020404" pitchFamily="49" charset="0"/>
            </a:rPr>
            <a:t>  |     62        4      12003   19103 |</a:t>
          </a:r>
        </a:p>
        <a:p>
          <a:r>
            <a:rPr lang="en-US" sz="800">
              <a:latin typeface="Courier New" panose="02070309020205020404" pitchFamily="49" charset="0"/>
              <a:cs typeface="Courier New" panose="02070309020205020404" pitchFamily="49" charset="0"/>
            </a:rPr>
            <a:t>  |     63       80         86   19316 |</a:t>
          </a:r>
        </a:p>
        <a:p>
          <a:r>
            <a:rPr lang="en-US" sz="800">
              <a:latin typeface="Courier New" panose="02070309020205020404" pitchFamily="49" charset="0"/>
              <a:cs typeface="Courier New" panose="02070309020205020404" pitchFamily="49" charset="0"/>
            </a:rPr>
            <a:t>  |     64       28       3004   19429 |</a:t>
          </a:r>
        </a:p>
        <a:p>
          <a:r>
            <a:rPr lang="en-US" sz="800">
              <a:latin typeface="Courier New" panose="02070309020205020404" pitchFamily="49" charset="0"/>
              <a:cs typeface="Courier New" panose="02070309020205020404" pitchFamily="49" charset="0"/>
            </a:rPr>
            <a:t>  |     65       66        400   20306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     66        4       3604   20747 |</a:t>
          </a:r>
        </a:p>
        <a:p>
          <a:r>
            <a:rPr lang="en-US" sz="800">
              <a:latin typeface="Courier New" panose="02070309020205020404" pitchFamily="49" charset="0"/>
              <a:cs typeface="Courier New" panose="02070309020205020404" pitchFamily="49" charset="0"/>
            </a:rPr>
            <a:t>  |     67        3      21831   21083 |</a:t>
          </a:r>
        </a:p>
        <a:p>
          <a:r>
            <a:rPr lang="en-US" sz="800">
              <a:latin typeface="Courier New" panose="02070309020205020404" pitchFamily="49" charset="0"/>
              <a:cs typeface="Courier New" panose="02070309020205020404" pitchFamily="49" charset="0"/>
            </a:rPr>
            <a:t>  |     68       51       1951   21084 |</a:t>
          </a:r>
        </a:p>
        <a:p>
          <a:r>
            <a:rPr lang="en-US" sz="800">
              <a:latin typeface="Courier New" panose="02070309020205020404" pitchFamily="49" charset="0"/>
              <a:cs typeface="Courier New" panose="02070309020205020404" pitchFamily="49" charset="0"/>
            </a:rPr>
            <a:t>  |     69      104       2160   21237 |</a:t>
          </a:r>
        </a:p>
        <a:p>
          <a:r>
            <a:rPr lang="en-US" sz="800">
              <a:latin typeface="Courier New" panose="02070309020205020404" pitchFamily="49" charset="0"/>
              <a:cs typeface="Courier New" panose="02070309020205020404" pitchFamily="49" charset="0"/>
            </a:rPr>
            <a:t>  |     70       69        585   21264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     71        3      15239   21385 |</a:t>
          </a:r>
        </a:p>
        <a:p>
          <a:r>
            <a:rPr lang="en-US" sz="800">
              <a:latin typeface="Courier New" panose="02070309020205020404" pitchFamily="49" charset="0"/>
              <a:cs typeface="Courier New" panose="02070309020205020404" pitchFamily="49" charset="0"/>
            </a:rPr>
            <a:t>  |     72        4      12399   21949 |</a:t>
          </a:r>
        </a:p>
        <a:p>
          <a:r>
            <a:rPr lang="en-US" sz="800">
              <a:latin typeface="Courier New" panose="02070309020205020404" pitchFamily="49" charset="0"/>
              <a:cs typeface="Courier New" panose="02070309020205020404" pitchFamily="49" charset="0"/>
            </a:rPr>
            <a:t>  |     73       25       1568   22036 |</a:t>
          </a:r>
        </a:p>
        <a:p>
          <a:r>
            <a:rPr lang="en-US" sz="800">
              <a:latin typeface="Courier New" panose="02070309020205020404" pitchFamily="49" charset="0"/>
              <a:cs typeface="Courier New" panose="02070309020205020404" pitchFamily="49" charset="0"/>
            </a:rPr>
            <a:t>  |     74        5       4474   22303 |</a:t>
          </a:r>
        </a:p>
        <a:p>
          <a:r>
            <a:rPr lang="en-US" sz="800">
              <a:latin typeface="Courier New" panose="02070309020205020404" pitchFamily="49" charset="0"/>
              <a:cs typeface="Courier New" panose="02070309020205020404" pitchFamily="49" charset="0"/>
            </a:rPr>
            <a:t>  |     75       14       2702   22508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     76       59         13   22544 |</a:t>
          </a:r>
        </a:p>
        <a:p>
          <a:r>
            <a:rPr lang="en-US" sz="800">
              <a:latin typeface="Courier New" panose="02070309020205020404" pitchFamily="49" charset="0"/>
              <a:cs typeface="Courier New" panose="02070309020205020404" pitchFamily="49" charset="0"/>
            </a:rPr>
            <a:t>  |     77        4       1258   22692 |</a:t>
          </a:r>
        </a:p>
        <a:p>
          <a:r>
            <a:rPr lang="en-US" sz="800">
              <a:latin typeface="Courier New" panose="02070309020205020404" pitchFamily="49" charset="0"/>
              <a:cs typeface="Courier New" panose="02070309020205020404" pitchFamily="49" charset="0"/>
            </a:rPr>
            <a:t>  |     78       41       2129   22706 |</a:t>
          </a:r>
        </a:p>
        <a:p>
          <a:r>
            <a:rPr lang="en-US" sz="800">
              <a:latin typeface="Courier New" panose="02070309020205020404" pitchFamily="49" charset="0"/>
              <a:cs typeface="Courier New" panose="02070309020205020404" pitchFamily="49" charset="0"/>
            </a:rPr>
            <a:t>  |     79       74       1829   22963 |</a:t>
          </a:r>
        </a:p>
        <a:p>
          <a:r>
            <a:rPr lang="en-US" sz="800">
              <a:latin typeface="Courier New" panose="02070309020205020404" pitchFamily="49" charset="0"/>
              <a:cs typeface="Courier New" panose="02070309020205020404" pitchFamily="49" charset="0"/>
            </a:rPr>
            <a:t>  |     80       80        455   23029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     81       59        536   23303 |</a:t>
          </a:r>
        </a:p>
        <a:p>
          <a:r>
            <a:rPr lang="en-US" sz="800">
              <a:latin typeface="Courier New" panose="02070309020205020404" pitchFamily="49" charset="0"/>
              <a:cs typeface="Courier New" panose="02070309020205020404" pitchFamily="49" charset="0"/>
            </a:rPr>
            <a:t>  |     82        2      12674   23305 |</a:t>
          </a:r>
        </a:p>
        <a:p>
          <a:r>
            <a:rPr lang="en-US" sz="800">
              <a:latin typeface="Courier New" panose="02070309020205020404" pitchFamily="49" charset="0"/>
              <a:cs typeface="Courier New" panose="02070309020205020404" pitchFamily="49" charset="0"/>
            </a:rPr>
            <a:t>  |     83        5       2432   23321 |</a:t>
          </a:r>
        </a:p>
        <a:p>
          <a:r>
            <a:rPr lang="en-US" sz="800">
              <a:latin typeface="Courier New" panose="02070309020205020404" pitchFamily="49" charset="0"/>
              <a:cs typeface="Courier New" panose="02070309020205020404" pitchFamily="49" charset="0"/>
            </a:rPr>
            <a:t>  |     84        6       3140   25068 |</a:t>
          </a:r>
        </a:p>
        <a:p>
          <a:r>
            <a:rPr lang="en-US" sz="800">
              <a:latin typeface="Courier New" panose="02070309020205020404" pitchFamily="49" charset="0"/>
              <a:cs typeface="Courier New" panose="02070309020205020404" pitchFamily="49" charset="0"/>
            </a:rPr>
            <a:t>  |     85        7       2101   25437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     86       85        232   25622 |</a:t>
          </a:r>
        </a:p>
        <a:p>
          <a:r>
            <a:rPr lang="en-US" sz="800">
              <a:latin typeface="Courier New" panose="02070309020205020404" pitchFamily="49" charset="0"/>
              <a:cs typeface="Courier New" panose="02070309020205020404" pitchFamily="49" charset="0"/>
            </a:rPr>
            <a:t>  |     87       62        739   25633 |</a:t>
          </a:r>
        </a:p>
        <a:p>
          <a:r>
            <a:rPr lang="en-US" sz="800">
              <a:latin typeface="Courier New" panose="02070309020205020404" pitchFamily="49" charset="0"/>
              <a:cs typeface="Courier New" panose="02070309020205020404" pitchFamily="49" charset="0"/>
            </a:rPr>
            <a:t>  |     88       33       2963   25683 |</a:t>
          </a:r>
        </a:p>
        <a:p>
          <a:r>
            <a:rPr lang="en-US" sz="800">
              <a:latin typeface="Courier New" panose="02070309020205020404" pitchFamily="49" charset="0"/>
              <a:cs typeface="Courier New" panose="02070309020205020404" pitchFamily="49" charset="0"/>
            </a:rPr>
            <a:t>  |     89        3      19615   25842 |</a:t>
          </a:r>
        </a:p>
        <a:p>
          <a:r>
            <a:rPr lang="en-US" sz="800">
              <a:latin typeface="Courier New" panose="02070309020205020404" pitchFamily="49" charset="0"/>
              <a:cs typeface="Courier New" panose="02070309020205020404" pitchFamily="49" charset="0"/>
            </a:rPr>
            <a:t>  |     90       14        628   26045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     91        2       2430   26204 |</a:t>
          </a:r>
        </a:p>
        <a:p>
          <a:r>
            <a:rPr lang="en-US" sz="800">
              <a:latin typeface="Courier New" panose="02070309020205020404" pitchFamily="49" charset="0"/>
              <a:cs typeface="Courier New" panose="02070309020205020404" pitchFamily="49" charset="0"/>
            </a:rPr>
            <a:t>  |     92       21        537   26206 |</a:t>
          </a:r>
        </a:p>
        <a:p>
          <a:r>
            <a:rPr lang="en-US" sz="800">
              <a:latin typeface="Courier New" panose="02070309020205020404" pitchFamily="49" charset="0"/>
              <a:cs typeface="Courier New" panose="02070309020205020404" pitchFamily="49" charset="0"/>
            </a:rPr>
            <a:t>  |     93       12       2314   26587 |</a:t>
          </a:r>
        </a:p>
        <a:p>
          <a:r>
            <a:rPr lang="en-US" sz="800">
              <a:latin typeface="Courier New" panose="02070309020205020404" pitchFamily="49" charset="0"/>
              <a:cs typeface="Courier New" panose="02070309020205020404" pitchFamily="49" charset="0"/>
            </a:rPr>
            <a:t>  |     94       10       3210   26694 |</a:t>
          </a:r>
        </a:p>
        <a:p>
          <a:r>
            <a:rPr lang="en-US" sz="800">
              <a:latin typeface="Courier New" panose="02070309020205020404" pitchFamily="49" charset="0"/>
              <a:cs typeface="Courier New" panose="02070309020205020404" pitchFamily="49" charset="0"/>
            </a:rPr>
            <a:t>  |     95       18       2419   27067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     96       96         67   27332 |</a:t>
          </a:r>
        </a:p>
        <a:p>
          <a:r>
            <a:rPr lang="en-US" sz="800">
              <a:latin typeface="Courier New" panose="02070309020205020404" pitchFamily="49" charset="0"/>
              <a:cs typeface="Courier New" panose="02070309020205020404" pitchFamily="49" charset="0"/>
            </a:rPr>
            <a:t>  |     97        4       1155   27638 |</a:t>
          </a:r>
        </a:p>
        <a:p>
          <a:r>
            <a:rPr lang="en-US" sz="800">
              <a:latin typeface="Courier New" panose="02070309020205020404" pitchFamily="49" charset="0"/>
              <a:cs typeface="Courier New" panose="02070309020205020404" pitchFamily="49" charset="0"/>
            </a:rPr>
            <a:t>  |     98        9       2286   28154 |</a:t>
          </a:r>
        </a:p>
        <a:p>
          <a:r>
            <a:rPr lang="en-US" sz="800">
              <a:latin typeface="Courier New" panose="02070309020205020404" pitchFamily="49" charset="0"/>
              <a:cs typeface="Courier New" panose="02070309020205020404" pitchFamily="49" charset="0"/>
            </a:rPr>
            <a:t>  |     99        5      20156   28165 |</a:t>
          </a:r>
        </a:p>
        <a:p>
          <a:r>
            <a:rPr lang="en-US" sz="800">
              <a:latin typeface="Courier New" panose="02070309020205020404" pitchFamily="49" charset="0"/>
              <a:cs typeface="Courier New" panose="02070309020205020404" pitchFamily="49" charset="0"/>
            </a:rPr>
            <a:t>  |    100      150        676   28197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    101        2      30589   28298 |</a:t>
          </a:r>
        </a:p>
        <a:p>
          <a:r>
            <a:rPr lang="en-US" sz="800">
              <a:latin typeface="Courier New" panose="02070309020205020404" pitchFamily="49" charset="0"/>
              <a:cs typeface="Courier New" panose="02070309020205020404" pitchFamily="49" charset="0"/>
            </a:rPr>
            <a:t>  |    102        2      36055   28537 |</a:t>
          </a:r>
        </a:p>
        <a:p>
          <a:r>
            <a:rPr lang="en-US" sz="800">
              <a:latin typeface="Courier New" panose="02070309020205020404" pitchFamily="49" charset="0"/>
              <a:cs typeface="Courier New" panose="02070309020205020404" pitchFamily="49" charset="0"/>
            </a:rPr>
            <a:t>  |    103       86        461   28538 |</a:t>
          </a:r>
        </a:p>
        <a:p>
          <a:r>
            <a:rPr lang="en-US" sz="800">
              <a:latin typeface="Courier New" panose="02070309020205020404" pitchFamily="49" charset="0"/>
              <a:cs typeface="Courier New" panose="02070309020205020404" pitchFamily="49" charset="0"/>
            </a:rPr>
            <a:t>  |    104        2       4859   28772 |</a:t>
          </a:r>
        </a:p>
        <a:p>
          <a:r>
            <a:rPr lang="en-US" sz="800">
              <a:latin typeface="Courier New" panose="02070309020205020404" pitchFamily="49" charset="0"/>
              <a:cs typeface="Courier New" panose="02070309020205020404" pitchFamily="49" charset="0"/>
            </a:rPr>
            <a:t>  |    105       15        457   29911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    106       48        111   30007 |</a:t>
          </a:r>
        </a:p>
        <a:p>
          <a:r>
            <a:rPr lang="en-US" sz="800">
              <a:latin typeface="Courier New" panose="02070309020205020404" pitchFamily="49" charset="0"/>
              <a:cs typeface="Courier New" panose="02070309020205020404" pitchFamily="49" charset="0"/>
            </a:rPr>
            <a:t>  |    107        3      91749   32296 |</a:t>
          </a:r>
        </a:p>
        <a:p>
          <a:r>
            <a:rPr lang="en-US" sz="800">
              <a:latin typeface="Courier New" panose="02070309020205020404" pitchFamily="49" charset="0"/>
              <a:cs typeface="Courier New" panose="02070309020205020404" pitchFamily="49" charset="0"/>
            </a:rPr>
            <a:t>  |    108        3      76300   32731 |</a:t>
          </a:r>
        </a:p>
        <a:p>
          <a:r>
            <a:rPr lang="en-US" sz="800">
              <a:latin typeface="Courier New" panose="02070309020205020404" pitchFamily="49" charset="0"/>
              <a:cs typeface="Courier New" panose="02070309020205020404" pitchFamily="49" charset="0"/>
            </a:rPr>
            <a:t>  |    109        2      79536   33619 |</a:t>
          </a:r>
        </a:p>
        <a:p>
          <a:r>
            <a:rPr lang="en-US" sz="800">
              <a:latin typeface="Courier New" panose="02070309020205020404" pitchFamily="49" charset="0"/>
              <a:cs typeface="Courier New" panose="02070309020205020404" pitchFamily="49" charset="0"/>
            </a:rPr>
            <a:t>  |    110        5      68766   34023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    111        2      70374   36161 |</a:t>
          </a:r>
        </a:p>
        <a:p>
          <a:r>
            <a:rPr lang="en-US" sz="800">
              <a:latin typeface="Courier New" panose="02070309020205020404" pitchFamily="49" charset="0"/>
              <a:cs typeface="Courier New" panose="02070309020205020404" pitchFamily="49" charset="0"/>
            </a:rPr>
            <a:t>  |    112        3      96164   36296 |</a:t>
          </a:r>
        </a:p>
        <a:p>
          <a:r>
            <a:rPr lang="en-US" sz="800">
              <a:latin typeface="Courier New" panose="02070309020205020404" pitchFamily="49" charset="0"/>
              <a:cs typeface="Courier New" panose="02070309020205020404" pitchFamily="49" charset="0"/>
            </a:rPr>
            <a:t>  |    113        2      66403   40145 |</a:t>
          </a:r>
        </a:p>
        <a:p>
          <a:r>
            <a:rPr lang="en-US" sz="800">
              <a:latin typeface="Courier New" panose="02070309020205020404" pitchFamily="49" charset="0"/>
              <a:cs typeface="Courier New" panose="02070309020205020404" pitchFamily="49" charset="0"/>
            </a:rPr>
            <a:t>  |    114        5      75255   41548 |</a:t>
          </a:r>
        </a:p>
        <a:p>
          <a:r>
            <a:rPr lang="en-US" sz="800">
              <a:latin typeface="Courier New" panose="02070309020205020404" pitchFamily="49" charset="0"/>
              <a:cs typeface="Courier New" panose="02070309020205020404" pitchFamily="49" charset="0"/>
            </a:rPr>
            <a:t>  |    115        4      79828   45284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    116        3      78786   46985 |</a:t>
          </a:r>
        </a:p>
        <a:p>
          <a:r>
            <a:rPr lang="en-US" sz="800">
              <a:latin typeface="Courier New" panose="02070309020205020404" pitchFamily="49" charset="0"/>
              <a:cs typeface="Courier New" panose="02070309020205020404" pitchFamily="49" charset="0"/>
            </a:rPr>
            <a:t>  |    117        6      75348   47856 |</a:t>
          </a:r>
        </a:p>
        <a:p>
          <a:r>
            <a:rPr lang="en-US" sz="800">
              <a:latin typeface="Courier New" panose="02070309020205020404" pitchFamily="49" charset="0"/>
              <a:cs typeface="Courier New" panose="02070309020205020404" pitchFamily="49" charset="0"/>
            </a:rPr>
            <a:t>  |    118        4      65253   48033 |</a:t>
          </a:r>
        </a:p>
        <a:p>
          <a:r>
            <a:rPr lang="en-US" sz="800">
              <a:latin typeface="Courier New" panose="02070309020205020404" pitchFamily="49" charset="0"/>
              <a:cs typeface="Courier New" panose="02070309020205020404" pitchFamily="49" charset="0"/>
            </a:rPr>
            <a:t>  |    119        3      82114   48772 |</a:t>
          </a:r>
        </a:p>
        <a:p>
          <a:r>
            <a:rPr lang="en-US" sz="800">
              <a:latin typeface="Courier New" panose="02070309020205020404" pitchFamily="49" charset="0"/>
              <a:cs typeface="Courier New" panose="02070309020205020404" pitchFamily="49" charset="0"/>
            </a:rPr>
            <a:t>  |    120        2      75357   49302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    121        3      79387   49871 |</a:t>
          </a:r>
        </a:p>
        <a:p>
          <a:r>
            <a:rPr lang="en-US" sz="800">
              <a:latin typeface="Courier New" panose="02070309020205020404" pitchFamily="49" charset="0"/>
              <a:cs typeface="Courier New" panose="02070309020205020404" pitchFamily="49" charset="0"/>
            </a:rPr>
            <a:t>  |    122        2      76459   53201 |</a:t>
          </a:r>
        </a:p>
        <a:p>
          <a:r>
            <a:rPr lang="en-US" sz="800">
              <a:latin typeface="Courier New" panose="02070309020205020404" pitchFamily="49" charset="0"/>
              <a:cs typeface="Courier New" panose="02070309020205020404" pitchFamily="49" charset="0"/>
            </a:rPr>
            <a:t>  |    123        5      69041   54384 |</a:t>
          </a:r>
        </a:p>
        <a:p>
          <a:r>
            <a:rPr lang="en-US" sz="800">
              <a:latin typeface="Courier New" panose="02070309020205020404" pitchFamily="49" charset="0"/>
              <a:cs typeface="Courier New" panose="02070309020205020404" pitchFamily="49" charset="0"/>
            </a:rPr>
            <a:t>  |    124        5      69977   56836 |</a:t>
          </a:r>
        </a:p>
        <a:p>
          <a:r>
            <a:rPr lang="en-US" sz="800">
              <a:latin typeface="Courier New" panose="02070309020205020404" pitchFamily="49" charset="0"/>
              <a:cs typeface="Courier New" panose="02070309020205020404" pitchFamily="49" charset="0"/>
            </a:rPr>
            <a:t>  |    125        2      74299   57567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    126        2      78845   60158 |</a:t>
          </a:r>
        </a:p>
        <a:p>
          <a:r>
            <a:rPr lang="en-US" sz="800">
              <a:latin typeface="Courier New" panose="02070309020205020404" pitchFamily="49" charset="0"/>
              <a:cs typeface="Courier New" panose="02070309020205020404" pitchFamily="49" charset="0"/>
            </a:rPr>
            <a:t>  |    127        5     121426   60847 |</a:t>
          </a:r>
        </a:p>
        <a:p>
          <a:r>
            <a:rPr lang="en-US" sz="800">
              <a:latin typeface="Courier New" panose="02070309020205020404" pitchFamily="49" charset="0"/>
              <a:cs typeface="Courier New" panose="02070309020205020404" pitchFamily="49" charset="0"/>
            </a:rPr>
            <a:t>  |    128        2      81363   61358 |</a:t>
          </a:r>
        </a:p>
        <a:p>
          <a:r>
            <a:rPr lang="en-US" sz="800">
              <a:latin typeface="Courier New" panose="02070309020205020404" pitchFamily="49" charset="0"/>
              <a:cs typeface="Courier New" panose="02070309020205020404" pitchFamily="49" charset="0"/>
            </a:rPr>
            <a:t>  |    129        3      70572   62272 |</a:t>
          </a:r>
        </a:p>
        <a:p>
          <a:r>
            <a:rPr lang="en-US" sz="800">
              <a:latin typeface="Courier New" panose="02070309020205020404" pitchFamily="49" charset="0"/>
              <a:cs typeface="Courier New" panose="02070309020205020404" pitchFamily="49" charset="0"/>
            </a:rPr>
            <a:t>  |    130        2      70472   63882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    131        4      80376   65609 |</a:t>
          </a:r>
        </a:p>
        <a:p>
          <a:r>
            <a:rPr lang="en-US" sz="800">
              <a:latin typeface="Courier New" panose="02070309020205020404" pitchFamily="49" charset="0"/>
              <a:cs typeface="Courier New" panose="02070309020205020404" pitchFamily="49" charset="0"/>
            </a:rPr>
            <a:t>  |    132   130121          1       . |</a:t>
          </a:r>
        </a:p>
        <a:p>
          <a:r>
            <a:rPr lang="en-US" sz="800">
              <a:latin typeface="Courier New" panose="02070309020205020404" pitchFamily="49" charset="0"/>
              <a:cs typeface="Courier New" panose="02070309020205020404" pitchFamily="49" charset="0"/>
            </a:rPr>
            <a:t>  +------------------------------------+</a:t>
          </a:r>
        </a:p>
        <a:p>
          <a:endParaRPr lang="en-US" sz="800">
            <a:latin typeface="Courier New" panose="02070309020205020404" pitchFamily="49" charset="0"/>
            <a:cs typeface="Courier New" panose="02070309020205020404" pitchFamily="49" charset="0"/>
          </a:endParaRPr>
        </a:p>
      </xdr:txBody>
    </xdr:sp>
    <xdr:clientData/>
  </xdr:oneCellAnchor>
</xdr:wsDr>
</file>

<file path=xl/drawings/drawing21.xml><?xml version="1.0" encoding="utf-8"?>
<xdr:wsDr xmlns:xdr="http://schemas.openxmlformats.org/drawingml/2006/spreadsheetDrawing" xmlns:a="http://schemas.openxmlformats.org/drawingml/2006/main">
  <xdr:twoCellAnchor>
    <xdr:from>
      <xdr:col>5</xdr:col>
      <xdr:colOff>133350</xdr:colOff>
      <xdr:row>17</xdr:row>
      <xdr:rowOff>57150</xdr:rowOff>
    </xdr:from>
    <xdr:to>
      <xdr:col>13</xdr:col>
      <xdr:colOff>314325</xdr:colOff>
      <xdr:row>47</xdr:row>
      <xdr:rowOff>47625</xdr:rowOff>
    </xdr:to>
    <xdr:graphicFrame macro="">
      <xdr:nvGraphicFramePr>
        <xdr:cNvPr id="252163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304800</xdr:colOff>
      <xdr:row>4</xdr:row>
      <xdr:rowOff>9525</xdr:rowOff>
    </xdr:from>
    <xdr:to>
      <xdr:col>17</xdr:col>
      <xdr:colOff>232446</xdr:colOff>
      <xdr:row>9</xdr:row>
      <xdr:rowOff>76200</xdr:rowOff>
    </xdr:to>
    <xdr:sp macro="" textlink="">
      <xdr:nvSpPr>
        <xdr:cNvPr id="2" name="TextBox 1"/>
        <xdr:cNvSpPr txBox="1"/>
      </xdr:nvSpPr>
      <xdr:spPr>
        <a:xfrm>
          <a:off x="8534400" y="657225"/>
          <a:ext cx="2924175" cy="8763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Starting with P1, if we increase</a:t>
          </a:r>
          <a:r>
            <a:rPr lang="en-US" sz="1100" baseline="0"/>
            <a:t> the odds ratio by a known factor, how high will P2 be? Note that P2≠P1(OR).</a:t>
          </a:r>
          <a:endParaRPr lang="en-US" sz="1100"/>
        </a:p>
      </xdr:txBody>
    </xdr:sp>
    <xdr:clientData/>
  </xdr:twoCellAnchor>
  <xdr:twoCellAnchor>
    <xdr:from>
      <xdr:col>5</xdr:col>
      <xdr:colOff>476250</xdr:colOff>
      <xdr:row>49</xdr:row>
      <xdr:rowOff>133350</xdr:rowOff>
    </xdr:from>
    <xdr:to>
      <xdr:col>14</xdr:col>
      <xdr:colOff>400050</xdr:colOff>
      <xdr:row>74</xdr:row>
      <xdr:rowOff>76200</xdr:rowOff>
    </xdr:to>
    <xdr:graphicFrame macro="">
      <xdr:nvGraphicFramePr>
        <xdr:cNvPr id="2521634"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47625</xdr:colOff>
      <xdr:row>79</xdr:row>
      <xdr:rowOff>66675</xdr:rowOff>
    </xdr:from>
    <xdr:to>
      <xdr:col>13</xdr:col>
      <xdr:colOff>352425</xdr:colOff>
      <xdr:row>95</xdr:row>
      <xdr:rowOff>123825</xdr:rowOff>
    </xdr:to>
    <xdr:graphicFrame macro="">
      <xdr:nvGraphicFramePr>
        <xdr:cNvPr id="2521635"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6</xdr:col>
      <xdr:colOff>209550</xdr:colOff>
      <xdr:row>101</xdr:row>
      <xdr:rowOff>19050</xdr:rowOff>
    </xdr:from>
    <xdr:to>
      <xdr:col>13</xdr:col>
      <xdr:colOff>514350</xdr:colOff>
      <xdr:row>117</xdr:row>
      <xdr:rowOff>85725</xdr:rowOff>
    </xdr:to>
    <xdr:graphicFrame macro="">
      <xdr:nvGraphicFramePr>
        <xdr:cNvPr id="2521636"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6</xdr:col>
      <xdr:colOff>171450</xdr:colOff>
      <xdr:row>1</xdr:row>
      <xdr:rowOff>85725</xdr:rowOff>
    </xdr:from>
    <xdr:to>
      <xdr:col>13</xdr:col>
      <xdr:colOff>180975</xdr:colOff>
      <xdr:row>14</xdr:row>
      <xdr:rowOff>142875</xdr:rowOff>
    </xdr:to>
    <xdr:sp macro="" textlink="">
      <xdr:nvSpPr>
        <xdr:cNvPr id="3" name="TextBox 2"/>
        <xdr:cNvSpPr txBox="1"/>
      </xdr:nvSpPr>
      <xdr:spPr>
        <a:xfrm>
          <a:off x="4295775" y="247650"/>
          <a:ext cx="4276725" cy="21621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1100"/>
            <a:t>Because ln(p/1-p) is a nonlinear transformation, interpretation</a:t>
          </a:r>
          <a:r>
            <a:rPr lang="en-US" sz="1100" baseline="0"/>
            <a:t> of coefficients and especially interpretations of interaction coefficients get more complicated with logistic regression. And you thought the OLS interactions were confusing (they were!) Ai and Norton (2003), </a:t>
          </a:r>
          <a:r>
            <a:rPr lang="en-US" sz="1100" smtClean="0">
              <a:solidFill>
                <a:schemeClr val="dk1"/>
              </a:solidFill>
              <a:latin typeface="+mn-lt"/>
              <a:ea typeface="+mn-ea"/>
              <a:cs typeface="+mn-cs"/>
            </a:rPr>
            <a:t>"Interaction Terms in Logit and Probit Models." </a:t>
          </a:r>
          <a:r>
            <a:rPr lang="en-US" sz="1100" i="1" smtClean="0">
              <a:solidFill>
                <a:schemeClr val="dk1"/>
              </a:solidFill>
              <a:latin typeface="+mn-lt"/>
              <a:ea typeface="+mn-ea"/>
              <a:cs typeface="+mn-cs"/>
            </a:rPr>
            <a:t>Economics Letters</a:t>
          </a:r>
          <a:r>
            <a:rPr lang="en-US" sz="1100" i="0" smtClean="0">
              <a:solidFill>
                <a:schemeClr val="dk1"/>
              </a:solidFill>
              <a:latin typeface="+mn-lt"/>
              <a:ea typeface="+mn-ea"/>
              <a:cs typeface="+mn-cs"/>
            </a:rPr>
            <a:t> 80 (1):123-129,</a:t>
          </a:r>
          <a:r>
            <a:rPr lang="en-US" sz="1100" i="0" baseline="0" smtClean="0">
              <a:solidFill>
                <a:schemeClr val="dk1"/>
              </a:solidFill>
              <a:latin typeface="+mn-lt"/>
              <a:ea typeface="+mn-ea"/>
              <a:cs typeface="+mn-cs"/>
            </a:rPr>
            <a:t> argue that logistic regression interactions don't mean what you assume they would mean because of the nonlinearity of the transformation of the log odds, so that some logistic regression users have been accompanying every interaction with plots of predicted values and confidence intervals, and other folks have returned to using OLS instead of logit for some dichotomous outcome situations, because, in part, OLS results are easier to explain.</a:t>
          </a:r>
          <a:endParaRPr lang="en-US" sz="1100" i="0" smtClean="0">
            <a:solidFill>
              <a:schemeClr val="dk1"/>
            </a:solidFill>
            <a:latin typeface="+mn-lt"/>
            <a:ea typeface="+mn-ea"/>
            <a:cs typeface="+mn-cs"/>
          </a:endParaRP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0</xdr:col>
      <xdr:colOff>219074</xdr:colOff>
      <xdr:row>29</xdr:row>
      <xdr:rowOff>104775</xdr:rowOff>
    </xdr:from>
    <xdr:to>
      <xdr:col>10</xdr:col>
      <xdr:colOff>129539</xdr:colOff>
      <xdr:row>78</xdr:row>
      <xdr:rowOff>133350</xdr:rowOff>
    </xdr:to>
    <xdr:sp macro="" textlink="">
      <xdr:nvSpPr>
        <xdr:cNvPr id="20481" name="Text Box 1"/>
        <xdr:cNvSpPr txBox="1">
          <a:spLocks noChangeArrowheads="1"/>
        </xdr:cNvSpPr>
      </xdr:nvSpPr>
      <xdr:spPr bwMode="auto">
        <a:xfrm>
          <a:off x="219074" y="4966335"/>
          <a:ext cx="6006465" cy="824293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800" b="1" i="0" u="none" strike="noStrike" baseline="0">
              <a:solidFill>
                <a:srgbClr val="000000"/>
              </a:solidFill>
              <a:latin typeface="Courier New"/>
              <a:cs typeface="Courier New"/>
            </a:rPr>
            <a:t>Model 1: OLS regression predicting disability, a dichotomous outcome</a:t>
          </a:r>
        </a:p>
        <a:p>
          <a:pPr algn="l" rtl="0">
            <a:defRPr sz="1000"/>
          </a:pPr>
          <a:endParaRPr lang="en-US" sz="800" b="1" i="0" u="none" strike="noStrike" baseline="0">
            <a:solidFill>
              <a:srgbClr val="000000"/>
            </a:solidFill>
            <a:latin typeface="Courier New"/>
            <a:cs typeface="Courier New"/>
          </a:endParaRPr>
        </a:p>
        <a:p>
          <a:pPr algn="l" rtl="0">
            <a:defRPr sz="1000"/>
          </a:pPr>
          <a:endParaRPr lang="en-US" sz="800" b="1"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a:t>
          </a:r>
          <a:r>
            <a:rPr lang="en-US" sz="800" b="1" i="0" u="none" strike="noStrike" baseline="0">
              <a:solidFill>
                <a:srgbClr val="000000"/>
              </a:solidFill>
              <a:latin typeface="Courier New"/>
              <a:cs typeface="Courier New"/>
            </a:rPr>
            <a:t>regress disability i.sex i.race ib2.metro yrsed age age_sq if age&gt;25 &amp; age&lt;65</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Source |       SS           df       MS      Number of obs   =    67,639</a:t>
          </a:r>
        </a:p>
        <a:p>
          <a:pPr algn="l" rtl="0">
            <a:defRPr sz="1000"/>
          </a:pPr>
          <a:r>
            <a:rPr lang="en-US" sz="800" b="0" i="0" u="none" strike="noStrike" baseline="0">
              <a:solidFill>
                <a:srgbClr val="000000"/>
              </a:solidFill>
              <a:latin typeface="Courier New"/>
              <a:cs typeface="Courier New"/>
            </a:rPr>
            <a:t>-------------+----------------------------------   F(11, 67627)    =    327.29</a:t>
          </a:r>
        </a:p>
        <a:p>
          <a:pPr algn="l" rtl="0">
            <a:defRPr sz="1000"/>
          </a:pPr>
          <a:r>
            <a:rPr lang="en-US" sz="800" b="0" i="0" u="none" strike="noStrike" baseline="0">
              <a:solidFill>
                <a:srgbClr val="000000"/>
              </a:solidFill>
              <a:latin typeface="Courier New"/>
              <a:cs typeface="Courier New"/>
            </a:rPr>
            <a:t>       Model |  264.125019        11  24.0113653   Prob &gt; F        =    0.0000</a:t>
          </a:r>
        </a:p>
        <a:p>
          <a:pPr algn="l" rtl="0">
            <a:defRPr sz="1000"/>
          </a:pPr>
          <a:r>
            <a:rPr lang="en-US" sz="800" b="0" i="0" u="none" strike="noStrike" baseline="0">
              <a:solidFill>
                <a:srgbClr val="000000"/>
              </a:solidFill>
              <a:latin typeface="Courier New"/>
              <a:cs typeface="Courier New"/>
            </a:rPr>
            <a:t>    Residual |  4961.35028    67,627  .073363454   R-squared       =    0.0505</a:t>
          </a:r>
        </a:p>
        <a:p>
          <a:pPr algn="l" rtl="0">
            <a:defRPr sz="1000"/>
          </a:pPr>
          <a:r>
            <a:rPr lang="en-US" sz="800" b="0" i="0" u="none" strike="noStrike" baseline="0">
              <a:solidFill>
                <a:srgbClr val="000000"/>
              </a:solidFill>
              <a:latin typeface="Courier New"/>
              <a:cs typeface="Courier New"/>
            </a:rPr>
            <a:t>-------------+----------------------------------   Adj R-squared   =    0.0504</a:t>
          </a:r>
        </a:p>
        <a:p>
          <a:pPr algn="l" rtl="0">
            <a:defRPr sz="1000"/>
          </a:pPr>
          <a:r>
            <a:rPr lang="en-US" sz="800" b="0" i="0" u="none" strike="noStrike" baseline="0">
              <a:solidFill>
                <a:srgbClr val="000000"/>
              </a:solidFill>
              <a:latin typeface="Courier New"/>
              <a:cs typeface="Courier New"/>
            </a:rPr>
            <a:t>       Total |   5225.4753    67,638  .077256502   Root MSE        =    .27086</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                   disability | Coefficient  Std. err.      t    P&gt;|t|     [95% conf. interval]</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                          sex |</a:t>
          </a:r>
        </a:p>
        <a:p>
          <a:pPr algn="l" rtl="0">
            <a:defRPr sz="1000"/>
          </a:pPr>
          <a:r>
            <a:rPr lang="en-US" sz="800" b="0" i="0" u="none" strike="noStrike" baseline="0">
              <a:solidFill>
                <a:srgbClr val="000000"/>
              </a:solidFill>
              <a:latin typeface="Courier New"/>
              <a:cs typeface="Courier New"/>
            </a:rPr>
            <a:t>                      Female  |  -.0001482   .0020852    -0.07   0.943    -.0042351    .0039388</a:t>
          </a:r>
        </a:p>
        <a:p>
          <a:pPr algn="l" rtl="0">
            <a:defRPr sz="1000"/>
          </a:pPr>
          <a:r>
            <a:rPr lang="en-US" sz="800" b="0" i="0" u="none" strike="noStrike" baseline="0">
              <a:solidFill>
                <a:srgbClr val="000000"/>
              </a:solidFill>
              <a:latin typeface="Courier New"/>
              <a:cs typeface="Courier New"/>
            </a:rPr>
            <a:t>                              |</a:t>
          </a:r>
        </a:p>
        <a:p>
          <a:pPr algn="l" rtl="0">
            <a:defRPr sz="1000"/>
          </a:pPr>
          <a:r>
            <a:rPr lang="en-US" sz="800" b="0" i="0" u="none" strike="noStrike" baseline="0">
              <a:solidFill>
                <a:srgbClr val="000000"/>
              </a:solidFill>
              <a:latin typeface="Courier New"/>
              <a:cs typeface="Courier New"/>
            </a:rPr>
            <a:t>                         race |</a:t>
          </a:r>
        </a:p>
        <a:p>
          <a:pPr algn="l" rtl="0">
            <a:defRPr sz="1000"/>
          </a:pPr>
          <a:r>
            <a:rPr lang="en-US" sz="800" b="0" i="0" u="none" strike="noStrike" baseline="0">
              <a:solidFill>
                <a:srgbClr val="000000"/>
              </a:solidFill>
              <a:latin typeface="Courier New"/>
              <a:cs typeface="Courier New"/>
            </a:rPr>
            <a:t>                 Black/Negro  |   .0526776   .0036395    14.47   0.000     .0455442     .059811</a:t>
          </a:r>
        </a:p>
        <a:p>
          <a:pPr algn="l" rtl="0">
            <a:defRPr sz="1000"/>
          </a:pPr>
          <a:r>
            <a:rPr lang="en-US" sz="800" b="0" i="0" u="none" strike="noStrike" baseline="0">
              <a:solidFill>
                <a:srgbClr val="000000"/>
              </a:solidFill>
              <a:latin typeface="Courier New"/>
              <a:cs typeface="Courier New"/>
            </a:rPr>
            <a:t>American Indian/Aleut/Eskimo  |   .0248199   .0093662     2.65   0.008     .0064622    .0431776</a:t>
          </a:r>
        </a:p>
        <a:p>
          <a:pPr algn="l" rtl="0">
            <a:defRPr sz="1000"/>
          </a:pPr>
          <a:r>
            <a:rPr lang="en-US" sz="800" b="0" i="0" u="none" strike="noStrike" baseline="0">
              <a:solidFill>
                <a:srgbClr val="000000"/>
              </a:solidFill>
              <a:latin typeface="Courier New"/>
              <a:cs typeface="Courier New"/>
            </a:rPr>
            <a:t>   Asian or Pacific Islander  |  -.0144049    .005611    -2.57   0.010    -.0254025   -.0034072</a:t>
          </a:r>
        </a:p>
        <a:p>
          <a:pPr algn="l" rtl="0">
            <a:defRPr sz="1000"/>
          </a:pPr>
          <a:r>
            <a:rPr lang="en-US" sz="800" b="0" i="0" u="none" strike="noStrike" baseline="0">
              <a:solidFill>
                <a:srgbClr val="000000"/>
              </a:solidFill>
              <a:latin typeface="Courier New"/>
              <a:cs typeface="Courier New"/>
            </a:rPr>
            <a:t>                              |</a:t>
          </a:r>
        </a:p>
        <a:p>
          <a:pPr algn="l" rtl="0">
            <a:defRPr sz="1000"/>
          </a:pPr>
          <a:r>
            <a:rPr lang="en-US" sz="800" b="0" i="0" u="none" strike="noStrike" baseline="0">
              <a:solidFill>
                <a:srgbClr val="000000"/>
              </a:solidFill>
              <a:latin typeface="Courier New"/>
              <a:cs typeface="Courier New"/>
            </a:rPr>
            <a:t>                        metro |</a:t>
          </a:r>
        </a:p>
        <a:p>
          <a:pPr algn="l" rtl="0">
            <a:defRPr sz="1000"/>
          </a:pPr>
          <a:r>
            <a:rPr lang="en-US" sz="800" b="0" i="0" u="none" strike="noStrike" baseline="0">
              <a:solidFill>
                <a:srgbClr val="000000"/>
              </a:solidFill>
              <a:latin typeface="Courier New"/>
              <a:cs typeface="Courier New"/>
            </a:rPr>
            <a:t>            Not identifiable  |     .02261   .0196241     1.15   0.249    -.0158533    .0610732</a:t>
          </a:r>
        </a:p>
        <a:p>
          <a:pPr algn="l" rtl="0">
            <a:defRPr sz="1000"/>
          </a:pPr>
          <a:r>
            <a:rPr lang="en-US" sz="800" b="0" i="0" u="none" strike="noStrike" baseline="0">
              <a:solidFill>
                <a:srgbClr val="000000"/>
              </a:solidFill>
              <a:latin typeface="Courier New"/>
              <a:cs typeface="Courier New"/>
            </a:rPr>
            <a:t>           Not in metro area  |   .0043403   .0031577     1.37   0.169    -.0018487    .0105293</a:t>
          </a:r>
        </a:p>
        <a:p>
          <a:pPr algn="l" rtl="0">
            <a:defRPr sz="1000"/>
          </a:pPr>
          <a:r>
            <a:rPr lang="en-US" sz="800" b="0" i="0" u="none" strike="noStrike" baseline="0">
              <a:solidFill>
                <a:srgbClr val="000000"/>
              </a:solidFill>
              <a:latin typeface="Courier New"/>
              <a:cs typeface="Courier New"/>
            </a:rPr>
            <a:t>        Outside central city  |  -.0162336   .0027487    -5.91   0.000     -.021621   -.0108461</a:t>
          </a:r>
        </a:p>
        <a:p>
          <a:pPr algn="l" rtl="0">
            <a:defRPr sz="1000"/>
          </a:pPr>
          <a:r>
            <a:rPr lang="en-US" sz="800" b="0" i="0" u="none" strike="noStrike" baseline="0">
              <a:solidFill>
                <a:srgbClr val="000000"/>
              </a:solidFill>
              <a:latin typeface="Courier New"/>
              <a:cs typeface="Courier New"/>
            </a:rPr>
            <a:t> Central city status unknown  |   .0012949   .0035046     0.37   0.712    -.0055741    .0081638</a:t>
          </a:r>
        </a:p>
        <a:p>
          <a:pPr algn="l" rtl="0">
            <a:defRPr sz="1000"/>
          </a:pPr>
          <a:r>
            <a:rPr lang="en-US" sz="800" b="0" i="0" u="none" strike="noStrike" baseline="0">
              <a:solidFill>
                <a:srgbClr val="000000"/>
              </a:solidFill>
              <a:latin typeface="Courier New"/>
              <a:cs typeface="Courier New"/>
            </a:rPr>
            <a:t>                              |</a:t>
          </a:r>
        </a:p>
        <a:p>
          <a:pPr algn="l" rtl="0">
            <a:defRPr sz="1000"/>
          </a:pPr>
          <a:r>
            <a:rPr lang="en-US" sz="800" b="0" i="0" u="none" strike="noStrike" baseline="0">
              <a:solidFill>
                <a:srgbClr val="000000"/>
              </a:solidFill>
              <a:latin typeface="Courier New"/>
              <a:cs typeface="Courier New"/>
            </a:rPr>
            <a:t>                        yrsed |  -.0125924   .0003485   -36.14   0.000    -.0132754   -.0119094</a:t>
          </a:r>
        </a:p>
        <a:p>
          <a:pPr algn="l" rtl="0">
            <a:defRPr sz="1000"/>
          </a:pPr>
          <a:r>
            <a:rPr lang="en-US" sz="800" b="0" i="0" u="none" strike="noStrike" baseline="0">
              <a:solidFill>
                <a:srgbClr val="000000"/>
              </a:solidFill>
              <a:latin typeface="Courier New"/>
              <a:cs typeface="Courier New"/>
            </a:rPr>
            <a:t>                          age |  -.0032133   .0008696    -3.70   0.000    -.0049177    -.001509</a:t>
          </a:r>
        </a:p>
        <a:p>
          <a:pPr algn="l" rtl="0">
            <a:defRPr sz="1000"/>
          </a:pPr>
          <a:r>
            <a:rPr lang="en-US" sz="800" b="0" i="0" u="none" strike="noStrike" baseline="0">
              <a:solidFill>
                <a:srgbClr val="000000"/>
              </a:solidFill>
              <a:latin typeface="Courier New"/>
              <a:cs typeface="Courier New"/>
            </a:rPr>
            <a:t>                       age_sq |    .000082   9.79e-06     8.37   0.000     .0000628    .0001012</a:t>
          </a:r>
        </a:p>
        <a:p>
          <a:pPr algn="l" rtl="0">
            <a:defRPr sz="1000"/>
          </a:pPr>
          <a:r>
            <a:rPr lang="en-US" sz="800" b="0" i="0" u="none" strike="noStrike" baseline="0">
              <a:solidFill>
                <a:srgbClr val="000000"/>
              </a:solidFill>
              <a:latin typeface="Courier New"/>
              <a:cs typeface="Courier New"/>
            </a:rPr>
            <a:t>                        _cons |   .2305635   .0189568    12.16   0.000     .1934082    .2677187</a:t>
          </a:r>
        </a:p>
        <a:p>
          <a:pPr algn="l" rtl="0">
            <a:defRPr sz="1000"/>
          </a:pPr>
          <a:r>
            <a:rPr lang="en-US" sz="800" b="0" i="0" u="none" strike="noStrike" baseline="0">
              <a:solidFill>
                <a:srgbClr val="000000"/>
              </a:solidFill>
              <a:latin typeface="Courier New"/>
              <a:cs typeface="Courier New"/>
            </a:rPr>
            <a:t>-----------------------------------------------------------------------------------------------</a:t>
          </a:r>
        </a:p>
        <a:p>
          <a:pPr algn="l" rtl="0">
            <a:defRPr sz="1000"/>
          </a:pPr>
          <a:endParaRPr lang="en-US" sz="800" b="0" i="0" u="none" strike="noStrike" baseline="0">
            <a:solidFill>
              <a:srgbClr val="000000"/>
            </a:solidFill>
            <a:latin typeface="Courier New"/>
            <a:cs typeface="Courier New"/>
          </a:endParaRPr>
        </a:p>
        <a:p>
          <a:pPr algn="l" rtl="0">
            <a:defRPr sz="1000"/>
          </a:pPr>
          <a:endParaRPr lang="en-US" sz="800" b="0" i="0" u="none" strike="noStrike" baseline="0">
            <a:solidFill>
              <a:srgbClr val="000000"/>
            </a:solidFill>
            <a:latin typeface="Courier New"/>
            <a:cs typeface="Courier New"/>
          </a:endParaRPr>
        </a:p>
        <a:p>
          <a:pPr algn="l" rtl="0">
            <a:defRPr sz="1000"/>
          </a:pPr>
          <a:r>
            <a:rPr lang="en-US" sz="800" b="1" i="0" u="none" strike="noStrike" baseline="0">
              <a:solidFill>
                <a:srgbClr val="000000"/>
              </a:solidFill>
              <a:latin typeface="Courier New"/>
              <a:cs typeface="Courier New"/>
            </a:rPr>
            <a:t>. predict OLS_predict if age&gt;25 &amp; age&lt;65</a:t>
          </a: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(option xb assumed; fitted values)</a:t>
          </a:r>
        </a:p>
        <a:p>
          <a:pPr algn="l" rtl="0">
            <a:defRPr sz="1000"/>
          </a:pPr>
          <a:r>
            <a:rPr lang="en-US" sz="800" b="0" i="0" u="none" strike="noStrike" baseline="0">
              <a:solidFill>
                <a:srgbClr val="000000"/>
              </a:solidFill>
              <a:latin typeface="Courier New"/>
              <a:cs typeface="Courier New"/>
            </a:rPr>
            <a:t>(66071 missing values generated)</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a:t>
          </a:r>
          <a:r>
            <a:rPr lang="en-US" sz="800" b="1" i="0" u="none" strike="noStrike" baseline="0">
              <a:solidFill>
                <a:srgbClr val="000000"/>
              </a:solidFill>
              <a:latin typeface="Courier New"/>
              <a:cs typeface="Courier New"/>
            </a:rPr>
            <a:t>summarize  OLS_predict</a:t>
          </a:r>
          <a:endParaRPr lang="en-US" sz="800" b="0" i="0" u="none" strike="noStrike" baseline="0">
            <a:solidFill>
              <a:srgbClr val="000000"/>
            </a:solidFill>
            <a:latin typeface="Courier New"/>
            <a:cs typeface="Courier New"/>
          </a:endParaRP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Variable |       Obs        Mean    Std. Dev.       Min        Max</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 OLS_predict |     67639    .0843744    .0624898  -.0424297   .4133371</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Note: OLS regression can yield predicted values that are out of range, i.e. more than 1 or less than zero. That is a problem.</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Also note, interpretation of OlS coefficients is very straightforward. </a:t>
          </a:r>
        </a:p>
        <a:p>
          <a:pPr algn="l" rtl="0">
            <a:defRPr sz="1000"/>
          </a:pPr>
          <a:r>
            <a:rPr lang="en-US" sz="800" b="0" i="0" u="none" strike="noStrike" baseline="0">
              <a:solidFill>
                <a:srgbClr val="000000"/>
              </a:solidFill>
              <a:latin typeface="Courier New"/>
              <a:cs typeface="Courier New"/>
            </a:rPr>
            <a:t>* Suburbia is associated with rates of disability that are about 1.6 percentage points lower than in the central cities. Each year of education lowers the predicted disability rate by about 1.25 percentage points.</a:t>
          </a:r>
        </a:p>
        <a:p>
          <a:pPr algn="l" rtl="0">
            <a:defRPr sz="1000"/>
          </a:pPr>
          <a:endParaRPr lang="en-US" sz="800" b="0" i="0" u="none" strike="noStrike" baseline="0">
            <a:solidFill>
              <a:srgbClr val="000000"/>
            </a:solidFill>
            <a:latin typeface="Courier New"/>
            <a:cs typeface="Courier New"/>
          </a:endParaRPr>
        </a:p>
        <a:p>
          <a:pPr algn="l" rtl="0">
            <a:defRPr sz="1000"/>
          </a:pPr>
          <a:endParaRPr lang="en-US" sz="800" b="0" i="0" u="none" strike="noStrike" baseline="0">
            <a:solidFill>
              <a:srgbClr val="000000"/>
            </a:solidFill>
            <a:latin typeface="Courier New"/>
            <a:cs typeface="Courier New"/>
          </a:endParaRPr>
        </a:p>
        <a:p>
          <a:pPr algn="l" rtl="0">
            <a:defRPr sz="1000"/>
          </a:pPr>
          <a:endParaRPr lang="en-US" sz="800" b="0" i="0" u="none" strike="noStrike" baseline="0">
            <a:solidFill>
              <a:srgbClr val="000000"/>
            </a:solidFill>
            <a:latin typeface="Courier New"/>
            <a:cs typeface="Courier New"/>
          </a:endParaRPr>
        </a:p>
      </xdr:txBody>
    </xdr:sp>
    <xdr:clientData/>
  </xdr:twoCellAnchor>
  <xdr:twoCellAnchor>
    <xdr:from>
      <xdr:col>10</xdr:col>
      <xdr:colOff>281940</xdr:colOff>
      <xdr:row>29</xdr:row>
      <xdr:rowOff>121920</xdr:rowOff>
    </xdr:from>
    <xdr:to>
      <xdr:col>20</xdr:col>
      <xdr:colOff>405765</xdr:colOff>
      <xdr:row>81</xdr:row>
      <xdr:rowOff>140970</xdr:rowOff>
    </xdr:to>
    <xdr:sp macro="" textlink="">
      <xdr:nvSpPr>
        <xdr:cNvPr id="20482" name="Text Box 2"/>
        <xdr:cNvSpPr txBox="1">
          <a:spLocks noChangeArrowheads="1"/>
        </xdr:cNvSpPr>
      </xdr:nvSpPr>
      <xdr:spPr bwMode="auto">
        <a:xfrm>
          <a:off x="6377940" y="4983480"/>
          <a:ext cx="6219825" cy="873633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800" b="1" i="0" u="none" strike="noStrike" baseline="0">
              <a:solidFill>
                <a:srgbClr val="000000"/>
              </a:solidFill>
              <a:latin typeface="Courier New"/>
              <a:cs typeface="Courier New"/>
            </a:rPr>
            <a:t>Model 2, the logistic model in coefficient form</a:t>
          </a:r>
        </a:p>
        <a:p>
          <a:pPr algn="l" rtl="0">
            <a:defRPr sz="1000"/>
          </a:pPr>
          <a:endParaRPr lang="en-US" sz="800" b="1" i="0" u="none" strike="noStrike" baseline="0">
            <a:solidFill>
              <a:srgbClr val="000000"/>
            </a:solidFill>
            <a:latin typeface="Courier New"/>
            <a:cs typeface="Courier New"/>
          </a:endParaRPr>
        </a:p>
        <a:p>
          <a:pPr algn="l" rtl="0">
            <a:defRPr sz="1000"/>
          </a:pPr>
          <a:r>
            <a:rPr lang="en-US" sz="800" b="1" i="0" u="none" strike="noStrike" baseline="0">
              <a:solidFill>
                <a:srgbClr val="000000"/>
              </a:solidFill>
              <a:latin typeface="Courier New"/>
              <a:cs typeface="Courier New"/>
            </a:rPr>
            <a:t>logistic disability i.sex i.race ib2.metro yrsed age age_sq if age&gt;25 &amp; age&lt;65, coef</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Logistic regression                                    Number of obs =  67,639</a:t>
          </a:r>
        </a:p>
        <a:p>
          <a:pPr algn="l" rtl="0">
            <a:defRPr sz="1000"/>
          </a:pPr>
          <a:r>
            <a:rPr lang="en-US" sz="800" b="0" i="0" u="none" strike="noStrike" baseline="0">
              <a:solidFill>
                <a:srgbClr val="000000"/>
              </a:solidFill>
              <a:latin typeface="Courier New"/>
              <a:cs typeface="Courier New"/>
            </a:rPr>
            <a:t>                                                       LR chi2(11)   = 3165.03</a:t>
          </a:r>
        </a:p>
        <a:p>
          <a:pPr algn="l" rtl="0">
            <a:defRPr sz="1000"/>
          </a:pPr>
          <a:r>
            <a:rPr lang="en-US" sz="800" b="0" i="0" u="none" strike="noStrike" baseline="0">
              <a:solidFill>
                <a:srgbClr val="000000"/>
              </a:solidFill>
              <a:latin typeface="Courier New"/>
              <a:cs typeface="Courier New"/>
            </a:rPr>
            <a:t>                                                       Prob &gt; chi2   =  0.0000</a:t>
          </a:r>
        </a:p>
        <a:p>
          <a:pPr algn="l" rtl="0">
            <a:defRPr sz="1000"/>
          </a:pPr>
          <a:r>
            <a:rPr lang="en-US" sz="800" b="0" i="0" u="none" strike="noStrike" baseline="0">
              <a:solidFill>
                <a:srgbClr val="000000"/>
              </a:solidFill>
              <a:latin typeface="Courier New"/>
              <a:cs typeface="Courier New"/>
            </a:rPr>
            <a:t>Log likelihood = -17987.159                            Pseudo R2     =  0.0809</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                   disability | Coefficient  Std. err.      z    P&gt;|z|     [95% conf. interval]</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                          sex |</a:t>
          </a:r>
        </a:p>
        <a:p>
          <a:pPr algn="l" rtl="0">
            <a:defRPr sz="1000"/>
          </a:pPr>
          <a:r>
            <a:rPr lang="en-US" sz="800" b="0" i="0" u="none" strike="noStrike" baseline="0">
              <a:solidFill>
                <a:srgbClr val="000000"/>
              </a:solidFill>
              <a:latin typeface="Courier New"/>
              <a:cs typeface="Courier New"/>
            </a:rPr>
            <a:t>                      Female  |  -.0053214   .0285513    -0.19   0.852     -.061281    .0506382</a:t>
          </a:r>
        </a:p>
        <a:p>
          <a:pPr algn="l" rtl="0">
            <a:defRPr sz="1000"/>
          </a:pPr>
          <a:r>
            <a:rPr lang="en-US" sz="800" b="0" i="0" u="none" strike="noStrike" baseline="0">
              <a:solidFill>
                <a:srgbClr val="000000"/>
              </a:solidFill>
              <a:latin typeface="Courier New"/>
              <a:cs typeface="Courier New"/>
            </a:rPr>
            <a:t>                              |</a:t>
          </a:r>
        </a:p>
        <a:p>
          <a:pPr algn="l" rtl="0">
            <a:defRPr sz="1000"/>
          </a:pPr>
          <a:r>
            <a:rPr lang="en-US" sz="800" b="0" i="0" u="none" strike="noStrike" baseline="0">
              <a:solidFill>
                <a:srgbClr val="000000"/>
              </a:solidFill>
              <a:latin typeface="Courier New"/>
              <a:cs typeface="Courier New"/>
            </a:rPr>
            <a:t>                         race |</a:t>
          </a:r>
        </a:p>
        <a:p>
          <a:pPr algn="l" rtl="0">
            <a:defRPr sz="1000"/>
          </a:pPr>
          <a:r>
            <a:rPr lang="en-US" sz="800" b="0" i="0" u="none" strike="noStrike" baseline="0">
              <a:solidFill>
                <a:srgbClr val="000000"/>
              </a:solidFill>
              <a:latin typeface="Courier New"/>
              <a:cs typeface="Courier New"/>
            </a:rPr>
            <a:t>                 Black/Negro  |   .6057231   .0422787    14.33   0.000     .5228584    .6885878</a:t>
          </a:r>
        </a:p>
        <a:p>
          <a:pPr algn="l" rtl="0">
            <a:defRPr sz="1000"/>
          </a:pPr>
          <a:r>
            <a:rPr lang="en-US" sz="800" b="0" i="0" u="none" strike="noStrike" baseline="0">
              <a:solidFill>
                <a:srgbClr val="000000"/>
              </a:solidFill>
              <a:latin typeface="Courier New"/>
              <a:cs typeface="Courier New"/>
            </a:rPr>
            <a:t>American Indian/Aleut/Eskimo  |   .3220015   .1122286     2.87   0.004     .1020374    .5419655</a:t>
          </a:r>
        </a:p>
        <a:p>
          <a:pPr algn="l" rtl="0">
            <a:defRPr sz="1000"/>
          </a:pPr>
          <a:r>
            <a:rPr lang="en-US" sz="800" b="0" i="0" u="none" strike="noStrike" baseline="0">
              <a:solidFill>
                <a:srgbClr val="000000"/>
              </a:solidFill>
              <a:latin typeface="Courier New"/>
              <a:cs typeface="Courier New"/>
            </a:rPr>
            <a:t>   Asian or Pacific Islander  |  -.3954921   .0973523    -4.06   0.000    -.5862991    -.204685</a:t>
          </a:r>
        </a:p>
        <a:p>
          <a:pPr algn="l" rtl="0">
            <a:defRPr sz="1000"/>
          </a:pPr>
          <a:r>
            <a:rPr lang="en-US" sz="800" b="0" i="0" u="none" strike="noStrike" baseline="0">
              <a:solidFill>
                <a:srgbClr val="000000"/>
              </a:solidFill>
              <a:latin typeface="Courier New"/>
              <a:cs typeface="Courier New"/>
            </a:rPr>
            <a:t>                              |</a:t>
          </a:r>
        </a:p>
        <a:p>
          <a:pPr algn="l" rtl="0">
            <a:defRPr sz="1000"/>
          </a:pPr>
          <a:r>
            <a:rPr lang="en-US" sz="800" b="0" i="0" u="none" strike="noStrike" baseline="0">
              <a:solidFill>
                <a:srgbClr val="000000"/>
              </a:solidFill>
              <a:latin typeface="Courier New"/>
              <a:cs typeface="Courier New"/>
            </a:rPr>
            <a:t>                        metro |</a:t>
          </a:r>
        </a:p>
        <a:p>
          <a:pPr algn="l" rtl="0">
            <a:defRPr sz="1000"/>
          </a:pPr>
          <a:r>
            <a:rPr lang="en-US" sz="800" b="0" i="0" u="none" strike="noStrike" baseline="0">
              <a:solidFill>
                <a:srgbClr val="000000"/>
              </a:solidFill>
              <a:latin typeface="Courier New"/>
              <a:cs typeface="Courier New"/>
            </a:rPr>
            <a:t>            Not identifiable  |   .2903771   .2356622     1.23   0.218    -.1715123    .7522665</a:t>
          </a:r>
        </a:p>
        <a:p>
          <a:pPr algn="l" rtl="0">
            <a:defRPr sz="1000"/>
          </a:pPr>
          <a:r>
            <a:rPr lang="en-US" sz="800" b="0" i="0" u="none" strike="noStrike" baseline="0">
              <a:solidFill>
                <a:srgbClr val="000000"/>
              </a:solidFill>
              <a:latin typeface="Courier New"/>
              <a:cs typeface="Courier New"/>
            </a:rPr>
            <a:t>           Not in metro area  |   .0874893   .0411313     2.13   0.033     .0068734    .1681052</a:t>
          </a:r>
        </a:p>
        <a:p>
          <a:pPr algn="l" rtl="0">
            <a:defRPr sz="1000"/>
          </a:pPr>
          <a:r>
            <a:rPr lang="en-US" sz="800" b="0" i="0" u="none" strike="noStrike" baseline="0">
              <a:solidFill>
                <a:srgbClr val="000000"/>
              </a:solidFill>
              <a:latin typeface="Courier New"/>
              <a:cs typeface="Courier New"/>
            </a:rPr>
            <a:t>        Outside central city  |  -.2155205    .038526    -5.59   0.000    -.2910301   -.1400109</a:t>
          </a:r>
        </a:p>
        <a:p>
          <a:pPr algn="l" rtl="0">
            <a:defRPr sz="1000"/>
          </a:pPr>
          <a:r>
            <a:rPr lang="en-US" sz="800" b="0" i="0" u="none" strike="noStrike" baseline="0">
              <a:solidFill>
                <a:srgbClr val="000000"/>
              </a:solidFill>
              <a:latin typeface="Courier New"/>
              <a:cs typeface="Courier New"/>
            </a:rPr>
            <a:t> Central city status unknown  |   .0362145   .0465509     0.78   0.437    -.0550236    .1274527</a:t>
          </a:r>
        </a:p>
        <a:p>
          <a:pPr algn="l" rtl="0">
            <a:defRPr sz="1000"/>
          </a:pPr>
          <a:r>
            <a:rPr lang="en-US" sz="800" b="0" i="0" u="none" strike="noStrike" baseline="0">
              <a:solidFill>
                <a:srgbClr val="000000"/>
              </a:solidFill>
              <a:latin typeface="Courier New"/>
              <a:cs typeface="Courier New"/>
            </a:rPr>
            <a:t>                              |</a:t>
          </a:r>
        </a:p>
        <a:p>
          <a:pPr algn="l" rtl="0">
            <a:defRPr sz="1000"/>
          </a:pPr>
          <a:r>
            <a:rPr lang="en-US" sz="800" b="0" i="0" u="none" strike="noStrike" baseline="0">
              <a:solidFill>
                <a:srgbClr val="000000"/>
              </a:solidFill>
              <a:latin typeface="Courier New"/>
              <a:cs typeface="Courier New"/>
            </a:rPr>
            <a:t>                        yrsed |  -.1416333   .0041263   -34.32   0.000    -.1497206   -.1335459</a:t>
          </a:r>
        </a:p>
        <a:p>
          <a:pPr algn="l" rtl="0">
            <a:defRPr sz="1000"/>
          </a:pPr>
          <a:r>
            <a:rPr lang="en-US" sz="800" b="0" i="0" u="none" strike="noStrike" baseline="0">
              <a:solidFill>
                <a:srgbClr val="000000"/>
              </a:solidFill>
              <a:latin typeface="Courier New"/>
              <a:cs typeface="Courier New"/>
            </a:rPr>
            <a:t>                          age |   .0661656   .0127446     5.19   0.000     .0411866    .0911445</a:t>
          </a:r>
        </a:p>
        <a:p>
          <a:pPr algn="l" rtl="0">
            <a:defRPr sz="1000"/>
          </a:pPr>
          <a:r>
            <a:rPr lang="en-US" sz="800" b="0" i="0" u="none" strike="noStrike" baseline="0">
              <a:solidFill>
                <a:srgbClr val="000000"/>
              </a:solidFill>
              <a:latin typeface="Courier New"/>
              <a:cs typeface="Courier New"/>
            </a:rPr>
            <a:t>                       age_sq |   -.000151   .0001364    -1.11   0.268    -.0004183    .0001163</a:t>
          </a:r>
        </a:p>
        <a:p>
          <a:pPr algn="l" rtl="0">
            <a:defRPr sz="1000"/>
          </a:pPr>
          <a:r>
            <a:rPr lang="en-US" sz="800" b="0" i="0" u="none" strike="noStrike" baseline="0">
              <a:solidFill>
                <a:srgbClr val="000000"/>
              </a:solidFill>
              <a:latin typeface="Courier New"/>
              <a:cs typeface="Courier New"/>
            </a:rPr>
            <a:t>                        _cons |  -3.272449   .2905579   -11.26   0.000    -3.841932   -2.702966</a:t>
          </a:r>
        </a:p>
        <a:p>
          <a:pPr algn="l" rtl="0">
            <a:defRPr sz="1000"/>
          </a:pPr>
          <a:r>
            <a:rPr lang="en-US" sz="800" b="0" i="0" u="none" strike="noStrike" baseline="0">
              <a:solidFill>
                <a:srgbClr val="000000"/>
              </a:solidFill>
              <a:latin typeface="Courier New"/>
              <a:cs typeface="Courier New"/>
            </a:rPr>
            <a:t>-----------------------------------------------------------------------------------------------</a:t>
          </a:r>
        </a:p>
        <a:p>
          <a:pPr algn="l" rtl="0">
            <a:defRPr sz="1000"/>
          </a:pPr>
          <a:endParaRPr lang="en-US" sz="800" b="0" i="0" u="none" strike="noStrike" baseline="0">
            <a:solidFill>
              <a:srgbClr val="000000"/>
            </a:solidFill>
            <a:latin typeface="Courier New"/>
            <a:cs typeface="Courier New"/>
          </a:endParaRPr>
        </a:p>
        <a:p>
          <a:pPr algn="l" rtl="0">
            <a:defRPr sz="1000"/>
          </a:pPr>
          <a:endParaRPr lang="en-US" sz="800" b="0" i="0" u="none" strike="noStrike" baseline="0">
            <a:solidFill>
              <a:srgbClr val="000000"/>
            </a:solidFill>
            <a:latin typeface="Courier New"/>
            <a:cs typeface="Courier New"/>
          </a:endParaRP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a:t>
          </a:r>
          <a:r>
            <a:rPr lang="en-US" sz="800" b="1" i="0" u="none" strike="noStrike" baseline="0">
              <a:solidFill>
                <a:srgbClr val="000000"/>
              </a:solidFill>
              <a:latin typeface="Courier New"/>
              <a:cs typeface="Courier New"/>
            </a:rPr>
            <a:t>predict Logistic_predict if age&gt;25 &amp; age&lt;65</a:t>
          </a: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(option pr assumed; Pr(disability))</a:t>
          </a:r>
        </a:p>
        <a:p>
          <a:pPr algn="l" rtl="0">
            <a:defRPr sz="1000"/>
          </a:pPr>
          <a:r>
            <a:rPr lang="en-US" sz="800" b="0" i="0" u="none" strike="noStrike" baseline="0">
              <a:solidFill>
                <a:srgbClr val="000000"/>
              </a:solidFill>
              <a:latin typeface="Courier New"/>
              <a:cs typeface="Courier New"/>
            </a:rPr>
            <a:t>(66071 missing values generated)</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a:t>
          </a:r>
          <a:r>
            <a:rPr lang="en-US" sz="800" b="1" i="0" u="none" strike="noStrike" baseline="0">
              <a:solidFill>
                <a:srgbClr val="000000"/>
              </a:solidFill>
              <a:latin typeface="Courier New"/>
              <a:cs typeface="Courier New"/>
            </a:rPr>
            <a:t>summarize  Logistic_predict</a:t>
          </a:r>
          <a:endParaRPr lang="en-US" sz="800" b="0" i="0" u="none" strike="noStrike" baseline="0">
            <a:solidFill>
              <a:srgbClr val="000000"/>
            </a:solidFill>
            <a:latin typeface="Courier New"/>
            <a:cs typeface="Courier New"/>
          </a:endParaRP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Variable |       Obs        Mean    Std. Dev.       Min        Max</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Logistic_p~t |     67639    .0843744     .066651   .0092089    .720975</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Note how, first of all, how the predicted values of the logistic regression are all in range, that is between zero and 1. In-range predicted values is guaranteed by logistic regression, which is nice.</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Note secondly how, even though the coefficients are very different here from in the OLS version, the z-statistics (the Normal statistics) are basically all in the same direction and of the same magnitude here as the T-statistics from the OLS regression (except for the age coefficients, see below). We know that T-statistics and Normal (Z) statistics are almost identical in behavior with large samples (and here our N is 67K, which is large). Blacks are significantly more likely than whites to be disabled. Education is strongly associated with less disability.</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Living in the suburbs is associated with a log odds of disability that is 0.215 lower than the log odds of disability in the central cities, net of age, race, gender, and education. Each year of education is associated with a predicted log odds of disability that is lower by 0.14, net of gender, race, age, and metro status.</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You would read the coefficient for race this way: being Asian decreases the log odds of being disabled by 0.395 (compared to whites) net of gender age and education. Think about the un-exponentiated version of the logistic regression equation with log odds on the left, and a simple addition of factors on the right.</a:t>
          </a:r>
        </a:p>
      </xdr:txBody>
    </xdr:sp>
    <xdr:clientData/>
  </xdr:twoCellAnchor>
  <xdr:twoCellAnchor>
    <xdr:from>
      <xdr:col>20</xdr:col>
      <xdr:colOff>400050</xdr:colOff>
      <xdr:row>29</xdr:row>
      <xdr:rowOff>9525</xdr:rowOff>
    </xdr:from>
    <xdr:to>
      <xdr:col>30</xdr:col>
      <xdr:colOff>342900</xdr:colOff>
      <xdr:row>81</xdr:row>
      <xdr:rowOff>118117</xdr:rowOff>
    </xdr:to>
    <xdr:sp macro="" textlink="">
      <xdr:nvSpPr>
        <xdr:cNvPr id="20483" name="Text Box 3"/>
        <xdr:cNvSpPr txBox="1">
          <a:spLocks noChangeArrowheads="1"/>
        </xdr:cNvSpPr>
      </xdr:nvSpPr>
      <xdr:spPr bwMode="auto">
        <a:xfrm>
          <a:off x="12592050" y="4705350"/>
          <a:ext cx="6038850" cy="853440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800" b="1" i="0" u="none" strike="noStrike" baseline="0">
              <a:solidFill>
                <a:srgbClr val="000000"/>
              </a:solidFill>
              <a:latin typeface="Courier New"/>
              <a:cs typeface="Courier New"/>
            </a:rPr>
            <a:t>Model 3 is the same as model 2, but without the coef option, so the output is expressed as exponentiated coefficients instead of as simple coefficients. It is the same model as model 2, so the summary statistics (pseudo R-square and likelihood ratio chisquare test) are the same.</a:t>
          </a:r>
        </a:p>
        <a:p>
          <a:pPr algn="l" rtl="0">
            <a:defRPr sz="1000"/>
          </a:pPr>
          <a:endParaRPr lang="en-US" sz="800" b="1" i="0" u="none" strike="noStrike" baseline="0">
            <a:solidFill>
              <a:srgbClr val="000000"/>
            </a:solidFill>
            <a:latin typeface="Courier New"/>
            <a:cs typeface="Courier New"/>
          </a:endParaRPr>
        </a:p>
        <a:p>
          <a:pPr algn="l" rtl="0">
            <a:defRPr sz="1000"/>
          </a:pPr>
          <a:r>
            <a:rPr lang="en-US" sz="800" b="1" i="0" u="none" strike="noStrike" baseline="0">
              <a:solidFill>
                <a:srgbClr val="000000"/>
              </a:solidFill>
              <a:latin typeface="Courier New"/>
              <a:cs typeface="Courier New"/>
            </a:rPr>
            <a:t>. logistic disability i.sex i.race ib2.metro yrsed age age_sq if age&gt;25 &amp; age&lt;65</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Logistic regression                                    Number of obs =  67,639</a:t>
          </a:r>
        </a:p>
        <a:p>
          <a:pPr algn="l" rtl="0">
            <a:defRPr sz="1000"/>
          </a:pPr>
          <a:r>
            <a:rPr lang="en-US" sz="800" b="0" i="0" u="none" strike="noStrike" baseline="0">
              <a:solidFill>
                <a:srgbClr val="000000"/>
              </a:solidFill>
              <a:latin typeface="Courier New"/>
              <a:cs typeface="Courier New"/>
            </a:rPr>
            <a:t>                                                       LR chi2(11)   = 3165.03</a:t>
          </a:r>
        </a:p>
        <a:p>
          <a:pPr algn="l" rtl="0">
            <a:defRPr sz="1000"/>
          </a:pPr>
          <a:r>
            <a:rPr lang="en-US" sz="800" b="0" i="0" u="none" strike="noStrike" baseline="0">
              <a:solidFill>
                <a:srgbClr val="000000"/>
              </a:solidFill>
              <a:latin typeface="Courier New"/>
              <a:cs typeface="Courier New"/>
            </a:rPr>
            <a:t>                                                       Prob &gt; chi2   =  0.0000</a:t>
          </a:r>
        </a:p>
        <a:p>
          <a:pPr algn="l" rtl="0">
            <a:defRPr sz="1000"/>
          </a:pPr>
          <a:r>
            <a:rPr lang="en-US" sz="800" b="0" i="0" u="none" strike="noStrike" baseline="0">
              <a:solidFill>
                <a:srgbClr val="000000"/>
              </a:solidFill>
              <a:latin typeface="Courier New"/>
              <a:cs typeface="Courier New"/>
            </a:rPr>
            <a:t>Log likelihood = -17987.159                            Pseudo R2     =  0.0809</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                   disability | Odds ratio   Std. err.      z    P&gt;|z|     [95% conf. interval]</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                          sex |</a:t>
          </a:r>
        </a:p>
        <a:p>
          <a:pPr algn="l" rtl="0">
            <a:defRPr sz="1000"/>
          </a:pPr>
          <a:r>
            <a:rPr lang="en-US" sz="800" b="0" i="0" u="none" strike="noStrike" baseline="0">
              <a:solidFill>
                <a:srgbClr val="000000"/>
              </a:solidFill>
              <a:latin typeface="Courier New"/>
              <a:cs typeface="Courier New"/>
            </a:rPr>
            <a:t>                      Female  |   .9946927   .0283998    -0.19   0.852     .9405589    1.051942</a:t>
          </a:r>
        </a:p>
        <a:p>
          <a:pPr algn="l" rtl="0">
            <a:defRPr sz="1000"/>
          </a:pPr>
          <a:r>
            <a:rPr lang="en-US" sz="800" b="0" i="0" u="none" strike="noStrike" baseline="0">
              <a:solidFill>
                <a:srgbClr val="000000"/>
              </a:solidFill>
              <a:latin typeface="Courier New"/>
              <a:cs typeface="Courier New"/>
            </a:rPr>
            <a:t>                              |</a:t>
          </a:r>
        </a:p>
        <a:p>
          <a:pPr algn="l" rtl="0">
            <a:defRPr sz="1000"/>
          </a:pPr>
          <a:r>
            <a:rPr lang="en-US" sz="800" b="0" i="0" u="none" strike="noStrike" baseline="0">
              <a:solidFill>
                <a:srgbClr val="000000"/>
              </a:solidFill>
              <a:latin typeface="Courier New"/>
              <a:cs typeface="Courier New"/>
            </a:rPr>
            <a:t>                         race |</a:t>
          </a:r>
        </a:p>
        <a:p>
          <a:pPr algn="l" rtl="0">
            <a:defRPr sz="1000"/>
          </a:pPr>
          <a:r>
            <a:rPr lang="en-US" sz="800" b="0" i="0" u="none" strike="noStrike" baseline="0">
              <a:solidFill>
                <a:srgbClr val="000000"/>
              </a:solidFill>
              <a:latin typeface="Courier New"/>
              <a:cs typeface="Courier New"/>
            </a:rPr>
            <a:t>                 Black/Negro  |   1.832577   .0774789    14.33   0.000     1.686843    1.990902</a:t>
          </a:r>
        </a:p>
        <a:p>
          <a:pPr algn="l" rtl="0">
            <a:defRPr sz="1000"/>
          </a:pPr>
          <a:r>
            <a:rPr lang="en-US" sz="800" b="0" i="0" u="none" strike="noStrike" baseline="0">
              <a:solidFill>
                <a:srgbClr val="000000"/>
              </a:solidFill>
              <a:latin typeface="Courier New"/>
              <a:cs typeface="Courier New"/>
            </a:rPr>
            <a:t>American Indian/Aleut/Eskimo  |   1.379887   .1548628     2.87   0.004     1.107425    1.719383</a:t>
          </a:r>
        </a:p>
        <a:p>
          <a:pPr algn="l" rtl="0">
            <a:defRPr sz="1000"/>
          </a:pPr>
          <a:r>
            <a:rPr lang="en-US" sz="800" b="0" i="0" u="none" strike="noStrike" baseline="0">
              <a:solidFill>
                <a:srgbClr val="000000"/>
              </a:solidFill>
              <a:latin typeface="Courier New"/>
              <a:cs typeface="Courier New"/>
            </a:rPr>
            <a:t>   Asian or Pacific Islander  |   .6733486    .065552    -4.06   0.000     .5563826    .8149039</a:t>
          </a:r>
        </a:p>
        <a:p>
          <a:pPr algn="l" rtl="0">
            <a:defRPr sz="1000"/>
          </a:pPr>
          <a:r>
            <a:rPr lang="en-US" sz="800" b="0" i="0" u="none" strike="noStrike" baseline="0">
              <a:solidFill>
                <a:srgbClr val="000000"/>
              </a:solidFill>
              <a:latin typeface="Courier New"/>
              <a:cs typeface="Courier New"/>
            </a:rPr>
            <a:t>                              |</a:t>
          </a:r>
        </a:p>
        <a:p>
          <a:pPr algn="l" rtl="0">
            <a:defRPr sz="1000"/>
          </a:pPr>
          <a:r>
            <a:rPr lang="en-US" sz="800" b="0" i="0" u="none" strike="noStrike" baseline="0">
              <a:solidFill>
                <a:srgbClr val="000000"/>
              </a:solidFill>
              <a:latin typeface="Courier New"/>
              <a:cs typeface="Courier New"/>
            </a:rPr>
            <a:t>                        metro |</a:t>
          </a:r>
        </a:p>
        <a:p>
          <a:pPr algn="l" rtl="0">
            <a:defRPr sz="1000"/>
          </a:pPr>
          <a:r>
            <a:rPr lang="en-US" sz="800" b="0" i="0" u="none" strike="noStrike" baseline="0">
              <a:solidFill>
                <a:srgbClr val="000000"/>
              </a:solidFill>
              <a:latin typeface="Courier New"/>
              <a:cs typeface="Courier New"/>
            </a:rPr>
            <a:t>            Not identifiable  |   1.336932   .3150642     1.23   0.218     .8423899    2.121804</a:t>
          </a:r>
        </a:p>
        <a:p>
          <a:pPr algn="l" rtl="0">
            <a:defRPr sz="1000"/>
          </a:pPr>
          <a:r>
            <a:rPr lang="en-US" sz="800" b="0" i="0" u="none" strike="noStrike" baseline="0">
              <a:solidFill>
                <a:srgbClr val="000000"/>
              </a:solidFill>
              <a:latin typeface="Courier New"/>
              <a:cs typeface="Courier New"/>
            </a:rPr>
            <a:t>           Not in metro area  |   1.091431    .044892     2.13   0.033     1.006897    1.183061</a:t>
          </a:r>
        </a:p>
        <a:p>
          <a:pPr algn="l" rtl="0">
            <a:defRPr sz="1000"/>
          </a:pPr>
          <a:r>
            <a:rPr lang="en-US" sz="800" b="0" i="0" u="none" strike="noStrike" baseline="0">
              <a:solidFill>
                <a:srgbClr val="000000"/>
              </a:solidFill>
              <a:latin typeface="Courier New"/>
              <a:cs typeface="Courier New"/>
            </a:rPr>
            <a:t>        Outside central city  |   .8061217   .0310567    -5.59   0.000     .7474931    .8693488</a:t>
          </a:r>
        </a:p>
        <a:p>
          <a:pPr algn="l" rtl="0">
            <a:defRPr sz="1000"/>
          </a:pPr>
          <a:r>
            <a:rPr lang="en-US" sz="800" b="0" i="0" u="none" strike="noStrike" baseline="0">
              <a:solidFill>
                <a:srgbClr val="000000"/>
              </a:solidFill>
              <a:latin typeface="Courier New"/>
              <a:cs typeface="Courier New"/>
            </a:rPr>
            <a:t> Central city status unknown  |   1.036878   .0482677     0.78   0.437     .9464628    1.135931</a:t>
          </a:r>
        </a:p>
        <a:p>
          <a:pPr algn="l" rtl="0">
            <a:defRPr sz="1000"/>
          </a:pPr>
          <a:r>
            <a:rPr lang="en-US" sz="800" b="0" i="0" u="none" strike="noStrike" baseline="0">
              <a:solidFill>
                <a:srgbClr val="000000"/>
              </a:solidFill>
              <a:latin typeface="Courier New"/>
              <a:cs typeface="Courier New"/>
            </a:rPr>
            <a:t>                              |</a:t>
          </a:r>
        </a:p>
        <a:p>
          <a:pPr algn="l" rtl="0">
            <a:defRPr sz="1000"/>
          </a:pPr>
          <a:r>
            <a:rPr lang="en-US" sz="800" b="0" i="0" u="none" strike="noStrike" baseline="0">
              <a:solidFill>
                <a:srgbClr val="000000"/>
              </a:solidFill>
              <a:latin typeface="Courier New"/>
              <a:cs typeface="Courier New"/>
            </a:rPr>
            <a:t>                        yrsed |   .8679395   .0035814   -34.32   0.000     .8609485    .8749873</a:t>
          </a:r>
        </a:p>
        <a:p>
          <a:pPr algn="l" rtl="0">
            <a:defRPr sz="1000"/>
          </a:pPr>
          <a:r>
            <a:rPr lang="en-US" sz="800" b="0" i="0" u="none" strike="noStrike" baseline="0">
              <a:solidFill>
                <a:srgbClr val="000000"/>
              </a:solidFill>
              <a:latin typeface="Courier New"/>
              <a:cs typeface="Courier New"/>
            </a:rPr>
            <a:t>                          age |   1.068404   .0136164     5.19   0.000     1.042047    1.095427</a:t>
          </a:r>
        </a:p>
        <a:p>
          <a:pPr algn="l" rtl="0">
            <a:defRPr sz="1000"/>
          </a:pPr>
          <a:r>
            <a:rPr lang="en-US" sz="800" b="0" i="0" u="none" strike="noStrike" baseline="0">
              <a:solidFill>
                <a:srgbClr val="000000"/>
              </a:solidFill>
              <a:latin typeface="Courier New"/>
              <a:cs typeface="Courier New"/>
            </a:rPr>
            <a:t>                       age_sq |    .999849   .0001364    -1.11   0.268     .9995818    1.000116</a:t>
          </a:r>
        </a:p>
        <a:p>
          <a:pPr algn="l" rtl="0">
            <a:defRPr sz="1000"/>
          </a:pPr>
          <a:r>
            <a:rPr lang="en-US" sz="800" b="0" i="0" u="none" strike="noStrike" baseline="0">
              <a:solidFill>
                <a:srgbClr val="000000"/>
              </a:solidFill>
              <a:latin typeface="Courier New"/>
              <a:cs typeface="Courier New"/>
            </a:rPr>
            <a:t>                        _cons |   .0379135   .0110161   -11.26   0.000     .0214521    .0670065</a:t>
          </a:r>
        </a:p>
        <a:p>
          <a:pPr algn="l" rtl="0">
            <a:defRPr sz="1000"/>
          </a:pPr>
          <a:r>
            <a:rPr lang="en-US" sz="800" b="0" i="0" u="none" strike="noStrike" baseline="0">
              <a:solidFill>
                <a:srgbClr val="000000"/>
              </a:solidFill>
              <a:latin typeface="Courier New"/>
              <a:cs typeface="Courier New"/>
            </a:rPr>
            <a:t>-----------------------------------------------------------------------------------------------</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1" i="0" u="none" strike="noStrike" baseline="0">
              <a:solidFill>
                <a:srgbClr val="000000"/>
              </a:solidFill>
              <a:latin typeface="Courier New"/>
              <a:cs typeface="Courier New"/>
            </a:rPr>
            <a:t>predict Logistic_predict if age&gt;25 &amp; age&lt;65</a:t>
          </a: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(option pr assumed; Pr(disability))</a:t>
          </a:r>
        </a:p>
        <a:p>
          <a:pPr algn="l" rtl="0">
            <a:defRPr sz="1000"/>
          </a:pPr>
          <a:r>
            <a:rPr lang="en-US" sz="800" b="0" i="0" u="none" strike="noStrike" baseline="0">
              <a:solidFill>
                <a:srgbClr val="000000"/>
              </a:solidFill>
              <a:latin typeface="Courier New"/>
              <a:cs typeface="Courier New"/>
            </a:rPr>
            <a:t>(66071 missing values generated)</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a:t>
          </a:r>
          <a:r>
            <a:rPr lang="en-US" sz="800" b="1" i="0" u="none" strike="noStrike" baseline="0">
              <a:solidFill>
                <a:srgbClr val="000000"/>
              </a:solidFill>
              <a:latin typeface="Courier New"/>
              <a:cs typeface="Courier New"/>
            </a:rPr>
            <a:t>summarize  Logistic_predict</a:t>
          </a:r>
          <a:endParaRPr lang="en-US" sz="800" b="0" i="0" u="none" strike="noStrike" baseline="0">
            <a:solidFill>
              <a:srgbClr val="000000"/>
            </a:solidFill>
            <a:latin typeface="Courier New"/>
            <a:cs typeface="Courier New"/>
          </a:endParaRP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Variable |       Obs        Mean    Std. Dev.       Min        Max</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Logistic_p~t |     67639    .0843744     .066651   .0092089    .720975</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*The Z statistics are the same here as model 2. When thinking about the standard errors and the Z statistic, it is much easier to use the unexponentiated version of the model, Model 2, because in that version the coefficient is Normally distributed so the coefficient, SE, and Z statistic have a relationship that is familiar, i.e. Z=coef/SE. Here in Model 3 that relationship does not hold because the exponentiated coefficient is not Normally distributed. The 95% confidence interval here in Model 3 can be derived from the coeficient and the SE from the unexponentiated Model 2, i.e. exp(coef-(1.96se)) to exp(coef(+1.96se)); see example to the right---&gt;.</a:t>
          </a:r>
        </a:p>
        <a:p>
          <a:pPr algn="l" rtl="0">
            <a:defRPr sz="1000"/>
          </a:pPr>
          <a:endParaRPr lang="en-US" sz="800" b="0" i="0" u="none" strike="noStrike" baseline="0">
            <a:solidFill>
              <a:srgbClr val="000000"/>
            </a:solidFill>
            <a:latin typeface="Courier New" panose="02070309020205020404" pitchFamily="49" charset="0"/>
            <a:cs typeface="Courier New" panose="02070309020205020404" pitchFamily="49" charset="0"/>
          </a:endParaRPr>
        </a:p>
        <a:p>
          <a:pPr algn="l" rtl="0">
            <a:defRPr sz="1000"/>
          </a:pPr>
          <a:endParaRPr lang="en-US" sz="800" b="0" i="0" u="none" strike="noStrike" baseline="0">
            <a:solidFill>
              <a:srgbClr val="000000"/>
            </a:solidFill>
            <a:latin typeface="Courier New" panose="02070309020205020404" pitchFamily="49" charset="0"/>
            <a:cs typeface="Courier New" panose="02070309020205020404" pitchFamily="49" charset="0"/>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lang="en-US" sz="800" b="0" i="0" baseline="0">
              <a:effectLst/>
              <a:latin typeface="Courier New" panose="02070309020205020404" pitchFamily="49" charset="0"/>
              <a:ea typeface="+mn-ea"/>
              <a:cs typeface="Courier New" panose="02070309020205020404" pitchFamily="49" charset="0"/>
            </a:rPr>
            <a:t>* Also notice that things that increase disability have odds ratio greater than one, and things that decrease disability have odds ratios less than one (but still positive). A coefficient of zero would correspond to an odds ratio of one because exp(0)=1.</a:t>
          </a:r>
          <a:endParaRPr lang="en-US" sz="800">
            <a:effectLst/>
            <a:latin typeface="Courier New" panose="02070309020205020404" pitchFamily="49" charset="0"/>
            <a:cs typeface="Courier New" panose="02070309020205020404" pitchFamily="49" charset="0"/>
          </a:endParaRPr>
        </a:p>
        <a:p>
          <a:pPr algn="l" rtl="0">
            <a:defRPr sz="1000"/>
          </a:pPr>
          <a:endParaRPr lang="en-US" sz="800" b="0" i="0" u="none" strike="noStrike" baseline="0">
            <a:solidFill>
              <a:srgbClr val="000000"/>
            </a:solidFill>
            <a:latin typeface="Courier New" panose="02070309020205020404" pitchFamily="49" charset="0"/>
            <a:cs typeface="Courier New" panose="02070309020205020404" pitchFamily="49" charset="0"/>
          </a:endParaRP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*How to interpret the odds ratios</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Living in the suburbs (metro=3) is associated with an odds of disability that are 0.8 as high (or you could say 20% lower) compared to people living in the central city, net of gender, race, education and age. Each additional year of education is associated with an odds of disability that is 0.87 as high, or 13% lower net of the other predictors. Asians have an odds ratio of disability 0.67 times that of whites, meaning the odds of predicted disability are 0.67 as high for as as for whites, or Asians have predicted odds of disability that are 33% lower than whites, net of the other factors.</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Note that once we are dealing with exponentiated coefficients we are necessarily dealing with factors, not with addition any more.</a:t>
          </a:r>
        </a:p>
        <a:p>
          <a:pPr algn="l" rtl="0">
            <a:defRPr sz="1000"/>
          </a:pPr>
          <a:endParaRPr lang="en-US" sz="800" b="0" i="0" u="none" strike="noStrike" baseline="0">
            <a:solidFill>
              <a:srgbClr val="000000"/>
            </a:solidFill>
            <a:latin typeface="Courier New"/>
            <a:cs typeface="Courier New"/>
          </a:endParaRPr>
        </a:p>
      </xdr:txBody>
    </xdr:sp>
    <xdr:clientData/>
  </xdr:twoCellAnchor>
  <xdr:twoCellAnchor>
    <xdr:from>
      <xdr:col>19</xdr:col>
      <xdr:colOff>228600</xdr:colOff>
      <xdr:row>0</xdr:row>
      <xdr:rowOff>133350</xdr:rowOff>
    </xdr:from>
    <xdr:to>
      <xdr:col>28</xdr:col>
      <xdr:colOff>523875</xdr:colOff>
      <xdr:row>23</xdr:row>
      <xdr:rowOff>108627</xdr:rowOff>
    </xdr:to>
    <xdr:sp macro="" textlink="">
      <xdr:nvSpPr>
        <xdr:cNvPr id="20484" name="Text Box 4"/>
        <xdr:cNvSpPr txBox="1">
          <a:spLocks noChangeArrowheads="1"/>
        </xdr:cNvSpPr>
      </xdr:nvSpPr>
      <xdr:spPr bwMode="auto">
        <a:xfrm>
          <a:off x="11811000" y="133350"/>
          <a:ext cx="5781675" cy="370522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800" b="1" i="0" u="none" strike="noStrike" baseline="0">
              <a:solidFill>
                <a:srgbClr val="000000"/>
              </a:solidFill>
              <a:latin typeface="Courier New"/>
              <a:cs typeface="Courier New"/>
            </a:rPr>
            <a:t>Here are the value labels of race and metro, as reminders.</a:t>
          </a:r>
        </a:p>
        <a:p>
          <a:pPr algn="l" rtl="0">
            <a:defRPr sz="1000"/>
          </a:pPr>
          <a:endParaRPr lang="en-US" sz="800" b="1" i="0" u="none" strike="noStrike" baseline="0">
            <a:solidFill>
              <a:srgbClr val="000000"/>
            </a:solidFill>
            <a:latin typeface="Courier New"/>
            <a:cs typeface="Courier New"/>
          </a:endParaRPr>
        </a:p>
        <a:p>
          <a:pPr algn="l" rtl="0">
            <a:defRPr sz="1000"/>
          </a:pPr>
          <a:r>
            <a:rPr lang="en-US" sz="800" b="1" i="0" u="none" strike="noStrike" baseline="0">
              <a:solidFill>
                <a:srgbClr val="000000"/>
              </a:solidFill>
              <a:latin typeface="Courier New"/>
              <a:cs typeface="Courier New"/>
            </a:rPr>
            <a:t>. codebook race</a:t>
          </a: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range:  [100,650]                    units:  10</a:t>
          </a:r>
        </a:p>
        <a:p>
          <a:pPr algn="l" rtl="0">
            <a:defRPr sz="1000"/>
          </a:pPr>
          <a:r>
            <a:rPr lang="en-US" sz="800" b="0" i="0" u="none" strike="noStrike" baseline="0">
              <a:solidFill>
                <a:srgbClr val="000000"/>
              </a:solidFill>
              <a:latin typeface="Courier New"/>
              <a:cs typeface="Courier New"/>
            </a:rPr>
            <a:t>         unique values:  4                        missing .:  0/133710</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tabulation:  Freq.   Numeric  Label</a:t>
          </a:r>
        </a:p>
        <a:p>
          <a:pPr algn="l" rtl="0">
            <a:defRPr sz="1000"/>
          </a:pPr>
          <a:r>
            <a:rPr lang="en-US" sz="800" b="0" i="0" u="none" strike="noStrike" baseline="0">
              <a:solidFill>
                <a:srgbClr val="000000"/>
              </a:solidFill>
              <a:latin typeface="Courier New"/>
              <a:cs typeface="Courier New"/>
            </a:rPr>
            <a:t>                        1.1e+05      100  White</a:t>
          </a:r>
        </a:p>
        <a:p>
          <a:pPr algn="l" rtl="0">
            <a:defRPr sz="1000"/>
          </a:pPr>
          <a:r>
            <a:rPr lang="en-US" sz="800" b="0" i="0" u="none" strike="noStrike" baseline="0">
              <a:solidFill>
                <a:srgbClr val="000000"/>
              </a:solidFill>
              <a:latin typeface="Courier New"/>
              <a:cs typeface="Courier New"/>
            </a:rPr>
            <a:t>                         13626       200  Black/Negro</a:t>
          </a:r>
        </a:p>
        <a:p>
          <a:pPr algn="l" rtl="0">
            <a:defRPr sz="1000"/>
          </a:pPr>
          <a:r>
            <a:rPr lang="en-US" sz="800" b="0" i="0" u="none" strike="noStrike" baseline="0">
              <a:solidFill>
                <a:srgbClr val="000000"/>
              </a:solidFill>
              <a:latin typeface="Courier New"/>
              <a:cs typeface="Courier New"/>
            </a:rPr>
            <a:t>                          1894       300  American Indian/Aleut/Eskimo</a:t>
          </a:r>
        </a:p>
        <a:p>
          <a:pPr algn="l" rtl="0">
            <a:defRPr sz="1000"/>
          </a:pPr>
          <a:r>
            <a:rPr lang="en-US" sz="800" b="0" i="0" u="none" strike="noStrike" baseline="0">
              <a:solidFill>
                <a:srgbClr val="000000"/>
              </a:solidFill>
              <a:latin typeface="Courier New"/>
              <a:cs typeface="Courier New"/>
            </a:rPr>
            <a:t>                          4715       650  Asian or Pacific Islander</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1" i="0" u="none" strike="noStrike" baseline="0">
              <a:solidFill>
                <a:srgbClr val="000000"/>
              </a:solidFill>
              <a:latin typeface="Courier New"/>
              <a:cs typeface="Courier New"/>
            </a:rPr>
            <a:t>. codebook metro</a:t>
          </a: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range:  [0,4]                        units:  1</a:t>
          </a:r>
        </a:p>
        <a:p>
          <a:pPr algn="l" rtl="0">
            <a:defRPr sz="1000"/>
          </a:pPr>
          <a:r>
            <a:rPr lang="en-US" sz="800" b="0" i="0" u="none" strike="noStrike" baseline="0">
              <a:solidFill>
                <a:srgbClr val="000000"/>
              </a:solidFill>
              <a:latin typeface="Courier New"/>
              <a:cs typeface="Courier New"/>
            </a:rPr>
            <a:t>         unique values:  5                        missing .:  0/133710</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tabulation:  Freq.   Numeric  Label</a:t>
          </a:r>
        </a:p>
        <a:p>
          <a:pPr algn="l" rtl="0">
            <a:defRPr sz="1000"/>
          </a:pPr>
          <a:r>
            <a:rPr lang="en-US" sz="800" b="0" i="0" u="none" strike="noStrike" baseline="0">
              <a:solidFill>
                <a:srgbClr val="000000"/>
              </a:solidFill>
              <a:latin typeface="Courier New"/>
              <a:cs typeface="Courier New"/>
            </a:rPr>
            <a:t>                           340         0  Not identifiable</a:t>
          </a:r>
        </a:p>
        <a:p>
          <a:pPr algn="l" rtl="0">
            <a:defRPr sz="1000"/>
          </a:pPr>
          <a:r>
            <a:rPr lang="en-US" sz="800" b="0" i="0" u="none" strike="noStrike" baseline="0">
              <a:solidFill>
                <a:srgbClr val="000000"/>
              </a:solidFill>
              <a:latin typeface="Courier New"/>
              <a:cs typeface="Courier New"/>
            </a:rPr>
            <a:t>                         29658         1  Not in metro area</a:t>
          </a:r>
        </a:p>
        <a:p>
          <a:pPr algn="l" rtl="0">
            <a:defRPr sz="1000"/>
          </a:pPr>
          <a:r>
            <a:rPr lang="en-US" sz="800" b="0" i="0" u="none" strike="noStrike" baseline="0">
              <a:solidFill>
                <a:srgbClr val="000000"/>
              </a:solidFill>
              <a:latin typeface="Courier New"/>
              <a:cs typeface="Courier New"/>
            </a:rPr>
            <a:t>                         32481         2  Central city</a:t>
          </a:r>
        </a:p>
        <a:p>
          <a:pPr algn="l" rtl="0">
            <a:defRPr sz="1000"/>
          </a:pPr>
          <a:r>
            <a:rPr lang="en-US" sz="800" b="0" i="0" u="none" strike="noStrike" baseline="0">
              <a:solidFill>
                <a:srgbClr val="000000"/>
              </a:solidFill>
              <a:latin typeface="Courier New"/>
              <a:cs typeface="Courier New"/>
            </a:rPr>
            <a:t>                         51468         3  Outside central city</a:t>
          </a:r>
        </a:p>
        <a:p>
          <a:pPr algn="l" rtl="0">
            <a:defRPr sz="1000"/>
          </a:pPr>
          <a:r>
            <a:rPr lang="en-US" sz="800" b="0" i="0" u="none" strike="noStrike" baseline="0">
              <a:solidFill>
                <a:srgbClr val="000000"/>
              </a:solidFill>
              <a:latin typeface="Courier New"/>
              <a:cs typeface="Courier New"/>
            </a:rPr>
            <a:t>                         19763         4  Central city status unknown</a:t>
          </a:r>
        </a:p>
        <a:p>
          <a:pPr algn="l" rtl="0">
            <a:defRPr sz="1000"/>
          </a:pPr>
          <a:endParaRPr lang="en-US" sz="800" b="0" i="0" u="none" strike="noStrike" baseline="0">
            <a:solidFill>
              <a:srgbClr val="000000"/>
            </a:solidFill>
            <a:latin typeface="Courier New"/>
            <a:cs typeface="Courier New"/>
          </a:endParaRPr>
        </a:p>
      </xdr:txBody>
    </xdr:sp>
    <xdr:clientData/>
  </xdr:twoCellAnchor>
  <xdr:twoCellAnchor>
    <xdr:from>
      <xdr:col>30</xdr:col>
      <xdr:colOff>561975</xdr:colOff>
      <xdr:row>0</xdr:row>
      <xdr:rowOff>80010</xdr:rowOff>
    </xdr:from>
    <xdr:to>
      <xdr:col>39</xdr:col>
      <xdr:colOff>581025</xdr:colOff>
      <xdr:row>37</xdr:row>
      <xdr:rowOff>47636</xdr:rowOff>
    </xdr:to>
    <xdr:sp macro="" textlink="">
      <xdr:nvSpPr>
        <xdr:cNvPr id="20485" name="Text Box 5"/>
        <xdr:cNvSpPr txBox="1">
          <a:spLocks noChangeArrowheads="1"/>
        </xdr:cNvSpPr>
      </xdr:nvSpPr>
      <xdr:spPr bwMode="auto">
        <a:xfrm>
          <a:off x="18849975" y="85725"/>
          <a:ext cx="5505450" cy="595312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800" b="1" i="0" u="none" strike="noStrike" baseline="0">
              <a:solidFill>
                <a:srgbClr val="000000"/>
              </a:solidFill>
              <a:latin typeface="Courier New"/>
              <a:cs typeface="Courier New"/>
            </a:rPr>
            <a:t>Another preliminary: generate a dichotomous disability outcome variable.</a:t>
          </a:r>
        </a:p>
        <a:p>
          <a:pPr algn="l" rtl="0">
            <a:defRPr sz="1000"/>
          </a:pPr>
          <a:endParaRPr lang="en-US" sz="800" b="1" i="0" u="none" strike="noStrike" baseline="0">
            <a:solidFill>
              <a:srgbClr val="000000"/>
            </a:solidFill>
            <a:latin typeface="Courier New"/>
            <a:cs typeface="Courier New"/>
          </a:endParaRPr>
        </a:p>
        <a:p>
          <a:pPr algn="l" rtl="0">
            <a:defRPr sz="1000"/>
          </a:pPr>
          <a:r>
            <a:rPr lang="en-US" sz="800" b="1" i="0" u="none" strike="noStrike" baseline="0">
              <a:solidFill>
                <a:srgbClr val="000000"/>
              </a:solidFill>
              <a:latin typeface="Courier New"/>
              <a:cs typeface="Courier New"/>
            </a:rPr>
            <a:t>. tabulate disabwrk</a:t>
          </a:r>
          <a:endParaRPr lang="en-US" sz="800" b="0" i="0" u="none" strike="noStrike" baseline="0">
            <a:solidFill>
              <a:srgbClr val="000000"/>
            </a:solidFill>
            <a:latin typeface="Courier New"/>
            <a:cs typeface="Courier New"/>
          </a:endParaRP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Work disability |      Freq.     Percent        Cum.</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                               NIU |     30,484       22.80       22.80</a:t>
          </a:r>
        </a:p>
        <a:p>
          <a:pPr algn="l" rtl="0">
            <a:defRPr sz="1000"/>
          </a:pPr>
          <a:r>
            <a:rPr lang="en-US" sz="800" b="0" i="0" u="none" strike="noStrike" baseline="0">
              <a:solidFill>
                <a:srgbClr val="000000"/>
              </a:solidFill>
              <a:latin typeface="Courier New"/>
              <a:cs typeface="Courier New"/>
            </a:rPr>
            <a:t>   No disability that affects work |     93,260       69.75       92.55</a:t>
          </a:r>
        </a:p>
        <a:p>
          <a:pPr algn="l" rtl="0">
            <a:defRPr sz="1000"/>
          </a:pPr>
          <a:r>
            <a:rPr lang="en-US" sz="800" b="0" i="0" u="none" strike="noStrike" baseline="0">
              <a:solidFill>
                <a:srgbClr val="000000"/>
              </a:solidFill>
              <a:latin typeface="Courier New"/>
              <a:cs typeface="Courier New"/>
            </a:rPr>
            <a:t>Disability limits or prevents work |      9,966        7.45      100.00</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                             Total |    133,710      100.00</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*generate a new dichotomous disability variable</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a:t>
          </a:r>
          <a:r>
            <a:rPr lang="en-US" sz="800" b="1" i="0" u="none" strike="noStrike" baseline="0">
              <a:solidFill>
                <a:srgbClr val="000000"/>
              </a:solidFill>
              <a:latin typeface="Courier New"/>
              <a:cs typeface="Courier New"/>
            </a:rPr>
            <a:t>codebook disabwrk</a:t>
          </a: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range:  [0,2]                        units:  1</a:t>
          </a:r>
        </a:p>
        <a:p>
          <a:pPr algn="l" rtl="0">
            <a:defRPr sz="1000"/>
          </a:pPr>
          <a:r>
            <a:rPr lang="en-US" sz="800" b="0" i="0" u="none" strike="noStrike" baseline="0">
              <a:solidFill>
                <a:srgbClr val="000000"/>
              </a:solidFill>
              <a:latin typeface="Courier New"/>
              <a:cs typeface="Courier New"/>
            </a:rPr>
            <a:t>         unique values:  3                        missing .:  0/133710</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tabulation:  Freq.   Numeric  Label</a:t>
          </a:r>
        </a:p>
        <a:p>
          <a:pPr algn="l" rtl="0">
            <a:defRPr sz="1000"/>
          </a:pPr>
          <a:r>
            <a:rPr lang="en-US" sz="800" b="0" i="0" u="none" strike="noStrike" baseline="0">
              <a:solidFill>
                <a:srgbClr val="000000"/>
              </a:solidFill>
              <a:latin typeface="Courier New"/>
              <a:cs typeface="Courier New"/>
            </a:rPr>
            <a:t>                         30484         0  NIU</a:t>
          </a:r>
        </a:p>
        <a:p>
          <a:pPr algn="l" rtl="0">
            <a:defRPr sz="1000"/>
          </a:pPr>
          <a:r>
            <a:rPr lang="en-US" sz="800" b="0" i="0" u="none" strike="noStrike" baseline="0">
              <a:solidFill>
                <a:srgbClr val="000000"/>
              </a:solidFill>
              <a:latin typeface="Courier New"/>
              <a:cs typeface="Courier New"/>
            </a:rPr>
            <a:t>                         93260         1  No disability that affects work</a:t>
          </a:r>
        </a:p>
        <a:p>
          <a:pPr algn="l" rtl="0">
            <a:defRPr sz="1000"/>
          </a:pPr>
          <a:r>
            <a:rPr lang="en-US" sz="800" b="0" i="0" u="none" strike="noStrike" baseline="0">
              <a:solidFill>
                <a:srgbClr val="000000"/>
              </a:solidFill>
              <a:latin typeface="Courier New"/>
              <a:cs typeface="Courier New"/>
            </a:rPr>
            <a:t>                          9966         2  Disability limits or prevents</a:t>
          </a:r>
        </a:p>
        <a:p>
          <a:pPr algn="l" rtl="0">
            <a:defRPr sz="1000"/>
          </a:pPr>
          <a:r>
            <a:rPr lang="en-US" sz="800" b="0" i="0" u="none" strike="noStrike" baseline="0">
              <a:solidFill>
                <a:srgbClr val="000000"/>
              </a:solidFill>
              <a:latin typeface="Courier New"/>
              <a:cs typeface="Courier New"/>
            </a:rPr>
            <a:t>                                          work</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a:t>
          </a:r>
          <a:r>
            <a:rPr lang="en-US" sz="800" b="1" i="0" u="none" strike="noStrike" baseline="0">
              <a:solidFill>
                <a:srgbClr val="000000"/>
              </a:solidFill>
              <a:latin typeface="Courier New"/>
              <a:cs typeface="Courier New"/>
            </a:rPr>
            <a:t>gen disability=0 if disabwrk==1</a:t>
          </a: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(40450 missing values generated)</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a:t>
          </a:r>
          <a:r>
            <a:rPr lang="en-US" sz="800" b="1" i="0" u="none" strike="noStrike" baseline="0">
              <a:solidFill>
                <a:srgbClr val="000000"/>
              </a:solidFill>
              <a:latin typeface="Courier New"/>
              <a:cs typeface="Courier New"/>
            </a:rPr>
            <a:t>replace disability=1 if disabwrk==2</a:t>
          </a: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(9966 real changes made)</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a:t>
          </a:r>
          <a:r>
            <a:rPr lang="en-US" sz="800" b="1" i="0" u="none" strike="noStrike" baseline="0">
              <a:solidFill>
                <a:srgbClr val="000000"/>
              </a:solidFill>
              <a:latin typeface="Courier New"/>
              <a:cs typeface="Courier New"/>
            </a:rPr>
            <a:t>tabulate disabwrk disability, missing</a:t>
          </a:r>
          <a:endParaRPr lang="en-US" sz="800" b="0" i="0" u="none" strike="noStrike" baseline="0">
            <a:solidFill>
              <a:srgbClr val="000000"/>
            </a:solidFill>
            <a:latin typeface="Courier New"/>
            <a:cs typeface="Courier New"/>
          </a:endParaRP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                      |            disability</a:t>
          </a:r>
        </a:p>
        <a:p>
          <a:pPr algn="l" rtl="0">
            <a:defRPr sz="1000"/>
          </a:pPr>
          <a:r>
            <a:rPr lang="en-US" sz="800" b="0" i="0" u="none" strike="noStrike" baseline="0">
              <a:solidFill>
                <a:srgbClr val="000000"/>
              </a:solidFill>
              <a:latin typeface="Courier New"/>
              <a:cs typeface="Courier New"/>
            </a:rPr>
            <a:t>      Work disability |         0          1          . |     Total</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                  NIU |         0          0     30,484 |    30,484 </a:t>
          </a:r>
        </a:p>
        <a:p>
          <a:pPr algn="l" rtl="0">
            <a:defRPr sz="1000"/>
          </a:pPr>
          <a:r>
            <a:rPr lang="en-US" sz="800" b="0" i="0" u="none" strike="noStrike" baseline="0">
              <a:solidFill>
                <a:srgbClr val="000000"/>
              </a:solidFill>
              <a:latin typeface="Courier New"/>
              <a:cs typeface="Courier New"/>
            </a:rPr>
            <a:t>No disability that af |    93,260          0          0 |    93,260 </a:t>
          </a:r>
        </a:p>
        <a:p>
          <a:pPr algn="l" rtl="0">
            <a:defRPr sz="1000"/>
          </a:pPr>
          <a:r>
            <a:rPr lang="en-US" sz="800" b="0" i="0" u="none" strike="noStrike" baseline="0">
              <a:solidFill>
                <a:srgbClr val="000000"/>
              </a:solidFill>
              <a:latin typeface="Courier New"/>
              <a:cs typeface="Courier New"/>
            </a:rPr>
            <a:t>Disability limits or  |         0      9,966          0 |     9,966 </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                Total |    93,260      9,966     30,484 |   133,710 </a:t>
          </a:r>
          <a:endParaRPr lang="en-US" sz="1000" b="0" i="0" u="none" strike="noStrike" baseline="0">
            <a:solidFill>
              <a:srgbClr val="000000"/>
            </a:solidFill>
            <a:latin typeface="Arial"/>
            <a:cs typeface="Arial"/>
          </a:endParaRPr>
        </a:p>
        <a:p>
          <a:pPr algn="l" rtl="0">
            <a:defRPr sz="1000"/>
          </a:pPr>
          <a:endParaRPr lang="en-US" sz="1000" b="0" i="0" u="none" strike="noStrike" baseline="0">
            <a:solidFill>
              <a:srgbClr val="000000"/>
            </a:solidFill>
            <a:latin typeface="Arial"/>
            <a:cs typeface="Arial"/>
          </a:endParaRPr>
        </a:p>
      </xdr:txBody>
    </xdr:sp>
    <xdr:clientData/>
  </xdr:twoCellAnchor>
  <xdr:twoCellAnchor>
    <xdr:from>
      <xdr:col>0</xdr:col>
      <xdr:colOff>133350</xdr:colOff>
      <xdr:row>0</xdr:row>
      <xdr:rowOff>80010</xdr:rowOff>
    </xdr:from>
    <xdr:to>
      <xdr:col>10</xdr:col>
      <xdr:colOff>247650</xdr:colOff>
      <xdr:row>27</xdr:row>
      <xdr:rowOff>66709</xdr:rowOff>
    </xdr:to>
    <xdr:sp macro="" textlink="">
      <xdr:nvSpPr>
        <xdr:cNvPr id="20486" name="Text Box 6"/>
        <xdr:cNvSpPr txBox="1">
          <a:spLocks noChangeArrowheads="1"/>
        </xdr:cNvSpPr>
      </xdr:nvSpPr>
      <xdr:spPr bwMode="auto">
        <a:xfrm>
          <a:off x="133350" y="85725"/>
          <a:ext cx="6210300" cy="435292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800" b="1" i="0" u="none" strike="noStrike" baseline="0">
              <a:solidFill>
                <a:srgbClr val="000000"/>
              </a:solidFill>
              <a:latin typeface="Arial"/>
              <a:cs typeface="Arial"/>
            </a:rPr>
            <a:t>. ver16: table metro race if age&gt;25 &amp; age&lt;65, contents (freq mean disability) row col cellwidth(7) format(%5.0g)</a:t>
          </a:r>
          <a:endParaRPr lang="en-US" sz="1000" b="0" i="0" u="none" strike="noStrike" baseline="0">
            <a:solidFill>
              <a:srgbClr val="000000"/>
            </a:solidFill>
            <a:latin typeface="Arial"/>
            <a:cs typeface="Arial"/>
          </a:endParaRP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Metropolitan central city   |                    Race                    </a:t>
          </a:r>
        </a:p>
        <a:p>
          <a:pPr algn="l" rtl="0">
            <a:defRPr sz="1000"/>
          </a:pPr>
          <a:r>
            <a:rPr lang="en-US" sz="800" b="0" i="0" u="none" strike="noStrike" baseline="0">
              <a:solidFill>
                <a:srgbClr val="000000"/>
              </a:solidFill>
              <a:latin typeface="Courier New"/>
              <a:cs typeface="Courier New"/>
            </a:rPr>
            <a:t>status                      |   White  Black/N  America  Asian o    Total</a:t>
          </a:r>
        </a:p>
        <a:p>
          <a:pPr algn="l" rtl="0">
            <a:defRPr sz="1000"/>
          </a:pPr>
          <a:r>
            <a:rPr lang="en-US" sz="800" b="0" i="0" u="none" strike="noStrike" baseline="0">
              <a:solidFill>
                <a:srgbClr val="000000"/>
              </a:solidFill>
              <a:latin typeface="Courier New"/>
              <a:cs typeface="Courier New"/>
            </a:rPr>
            <a:t>----------------------------+--------------------------------------------</a:t>
          </a:r>
        </a:p>
        <a:p>
          <a:pPr algn="l" rtl="0">
            <a:defRPr sz="1000"/>
          </a:pPr>
          <a:r>
            <a:rPr lang="en-US" sz="800" b="0" i="0" u="none" strike="noStrike" baseline="0">
              <a:solidFill>
                <a:srgbClr val="000000"/>
              </a:solidFill>
              <a:latin typeface="Courier New"/>
              <a:cs typeface="Courier New"/>
            </a:rPr>
            <a:t>           Not identifiable |     179        9        2        3      193</a:t>
          </a:r>
        </a:p>
        <a:p>
          <a:pPr algn="l" rtl="0">
            <a:defRPr sz="1000"/>
          </a:pPr>
          <a:r>
            <a:rPr lang="en-US" sz="800" b="0" i="0" u="none" strike="noStrike" baseline="0">
              <a:solidFill>
                <a:srgbClr val="000000"/>
              </a:solidFill>
              <a:latin typeface="Courier New"/>
              <a:cs typeface="Courier New"/>
            </a:rPr>
            <a:t>                            |    .123        0        0        0     .114</a:t>
          </a:r>
        </a:p>
        <a:p>
          <a:pPr algn="l" rtl="0">
            <a:defRPr sz="1000"/>
          </a:pPr>
          <a:r>
            <a:rPr lang="en-US" sz="800" b="0" i="0" u="none" strike="noStrike" baseline="0">
              <a:solidFill>
                <a:srgbClr val="000000"/>
              </a:solidFill>
              <a:latin typeface="Courier New"/>
              <a:cs typeface="Courier New"/>
            </a:rPr>
            <a:t>                            | </a:t>
          </a:r>
        </a:p>
        <a:p>
          <a:pPr algn="l" rtl="0">
            <a:defRPr sz="1000"/>
          </a:pPr>
          <a:r>
            <a:rPr lang="en-US" sz="800" b="0" i="0" u="none" strike="noStrike" baseline="0">
              <a:solidFill>
                <a:srgbClr val="000000"/>
              </a:solidFill>
              <a:latin typeface="Courier New"/>
              <a:cs typeface="Courier New"/>
            </a:rPr>
            <a:t>          Not in metro area | 1.3e+04      725      443      162  1.5e+04</a:t>
          </a:r>
        </a:p>
        <a:p>
          <a:pPr algn="l" rtl="0">
            <a:defRPr sz="1000"/>
          </a:pPr>
          <a:r>
            <a:rPr lang="en-US" sz="800" b="0" i="0" u="none" strike="noStrike" baseline="0">
              <a:solidFill>
                <a:srgbClr val="000000"/>
              </a:solidFill>
              <a:latin typeface="Courier New"/>
              <a:cs typeface="Courier New"/>
            </a:rPr>
            <a:t>                            |    .097     .159     .122     .037       .1</a:t>
          </a:r>
        </a:p>
        <a:p>
          <a:pPr algn="l" rtl="0">
            <a:defRPr sz="1000"/>
          </a:pPr>
          <a:r>
            <a:rPr lang="en-US" sz="800" b="0" i="0" u="none" strike="noStrike" baseline="0">
              <a:solidFill>
                <a:srgbClr val="000000"/>
              </a:solidFill>
              <a:latin typeface="Courier New"/>
              <a:cs typeface="Courier New"/>
            </a:rPr>
            <a:t>                            | </a:t>
          </a:r>
        </a:p>
        <a:p>
          <a:pPr algn="l" rtl="0">
            <a:defRPr sz="1000"/>
          </a:pPr>
          <a:r>
            <a:rPr lang="en-US" sz="800" b="0" i="0" u="none" strike="noStrike" baseline="0">
              <a:solidFill>
                <a:srgbClr val="000000"/>
              </a:solidFill>
              <a:latin typeface="Courier New"/>
              <a:cs typeface="Courier New"/>
            </a:rPr>
            <a:t>               Central city | 1.2e+04  3.2e+03      166  1.0e+03  1.6e+04</a:t>
          </a:r>
        </a:p>
        <a:p>
          <a:pPr algn="l" rtl="0">
            <a:defRPr sz="1000"/>
          </a:pPr>
          <a:r>
            <a:rPr lang="en-US" sz="800" b="0" i="0" u="none" strike="noStrike" baseline="0">
              <a:solidFill>
                <a:srgbClr val="000000"/>
              </a:solidFill>
              <a:latin typeface="Courier New"/>
              <a:cs typeface="Courier New"/>
            </a:rPr>
            <a:t>                            |    .079      .15     .108     .058     .092</a:t>
          </a:r>
        </a:p>
        <a:p>
          <a:pPr algn="l" rtl="0">
            <a:defRPr sz="1000"/>
          </a:pPr>
          <a:r>
            <a:rPr lang="en-US" sz="800" b="0" i="0" u="none" strike="noStrike" baseline="0">
              <a:solidFill>
                <a:srgbClr val="000000"/>
              </a:solidFill>
              <a:latin typeface="Courier New"/>
              <a:cs typeface="Courier New"/>
            </a:rPr>
            <a:t>                            | </a:t>
          </a:r>
        </a:p>
        <a:p>
          <a:pPr algn="l" rtl="0">
            <a:defRPr sz="1000"/>
          </a:pPr>
          <a:r>
            <a:rPr lang="en-US" sz="800" b="0" i="0" u="none" strike="noStrike" baseline="0">
              <a:solidFill>
                <a:srgbClr val="000000"/>
              </a:solidFill>
              <a:latin typeface="Courier New"/>
              <a:cs typeface="Courier New"/>
            </a:rPr>
            <a:t>       Outside central city | 2.4e+04  1.8e+03      163  1.1e+03  2.7e+04</a:t>
          </a:r>
        </a:p>
        <a:p>
          <a:pPr algn="l" rtl="0">
            <a:defRPr sz="1000"/>
          </a:pPr>
          <a:r>
            <a:rPr lang="en-US" sz="800" b="0" i="0" u="none" strike="noStrike" baseline="0">
              <a:solidFill>
                <a:srgbClr val="000000"/>
              </a:solidFill>
              <a:latin typeface="Courier New"/>
              <a:cs typeface="Courier New"/>
            </a:rPr>
            <a:t>                            |    .066     .101      .11     .042     .068</a:t>
          </a:r>
        </a:p>
        <a:p>
          <a:pPr algn="l" rtl="0">
            <a:defRPr sz="1000"/>
          </a:pPr>
          <a:r>
            <a:rPr lang="en-US" sz="800" b="0" i="0" u="none" strike="noStrike" baseline="0">
              <a:solidFill>
                <a:srgbClr val="000000"/>
              </a:solidFill>
              <a:latin typeface="Courier New"/>
              <a:cs typeface="Courier New"/>
            </a:rPr>
            <a:t>                            | </a:t>
          </a:r>
        </a:p>
        <a:p>
          <a:pPr algn="l" rtl="0">
            <a:defRPr sz="1000"/>
          </a:pPr>
          <a:r>
            <a:rPr lang="en-US" sz="800" b="0" i="0" u="none" strike="noStrike" baseline="0">
              <a:solidFill>
                <a:srgbClr val="000000"/>
              </a:solidFill>
              <a:latin typeface="Courier New"/>
              <a:cs typeface="Courier New"/>
            </a:rPr>
            <a:t>Central city status unknown | 8.9e+03      690       81      162  9.9e+03</a:t>
          </a:r>
        </a:p>
        <a:p>
          <a:pPr algn="l" rtl="0">
            <a:defRPr sz="1000"/>
          </a:pPr>
          <a:r>
            <a:rPr lang="en-US" sz="800" b="0" i="0" u="none" strike="noStrike" baseline="0">
              <a:solidFill>
                <a:srgbClr val="000000"/>
              </a:solidFill>
              <a:latin typeface="Courier New"/>
              <a:cs typeface="Courier New"/>
            </a:rPr>
            <a:t>                            |    .088     .141     .099     .056     .091</a:t>
          </a:r>
        </a:p>
        <a:p>
          <a:pPr algn="l" rtl="0">
            <a:defRPr sz="1000"/>
          </a:pPr>
          <a:r>
            <a:rPr lang="en-US" sz="800" b="0" i="0" u="none" strike="noStrike" baseline="0">
              <a:solidFill>
                <a:srgbClr val="000000"/>
              </a:solidFill>
              <a:latin typeface="Courier New"/>
              <a:cs typeface="Courier New"/>
            </a:rPr>
            <a:t>                            | </a:t>
          </a:r>
        </a:p>
        <a:p>
          <a:pPr algn="l" rtl="0">
            <a:defRPr sz="1000"/>
          </a:pPr>
          <a:r>
            <a:rPr lang="en-US" sz="800" b="0" i="0" u="none" strike="noStrike" baseline="0">
              <a:solidFill>
                <a:srgbClr val="000000"/>
              </a:solidFill>
              <a:latin typeface="Courier New"/>
              <a:cs typeface="Courier New"/>
            </a:rPr>
            <a:t>                      Total | 5.8e+04  6.4e+03      855  2.5e+03  6.8e+04</a:t>
          </a:r>
        </a:p>
        <a:p>
          <a:pPr algn="l" rtl="0">
            <a:defRPr sz="1000"/>
          </a:pPr>
          <a:r>
            <a:rPr lang="en-US" sz="800" b="0" i="0" u="none" strike="noStrike" baseline="0">
              <a:solidFill>
                <a:srgbClr val="000000"/>
              </a:solidFill>
              <a:latin typeface="Courier New"/>
              <a:cs typeface="Courier New"/>
            </a:rPr>
            <a:t>                            |     .08     .136     .115     .049     .084</a:t>
          </a:r>
        </a:p>
        <a:p>
          <a:pPr algn="l" rtl="0">
            <a:defRPr sz="1000"/>
          </a:pPr>
          <a:r>
            <a:rPr lang="en-US" sz="800" b="0" i="0" u="none" strike="noStrike" baseline="0">
              <a:solidFill>
                <a:srgbClr val="000000"/>
              </a:solidFill>
              <a:latin typeface="Courier New"/>
              <a:cs typeface="Courier New"/>
            </a:rPr>
            <a:t>-------------------------------------------------------------------------</a:t>
          </a:r>
        </a:p>
        <a:p>
          <a:pPr algn="l" rtl="0">
            <a:defRPr sz="1000"/>
          </a:pPr>
          <a:endParaRPr lang="en-US" sz="800" b="0" i="0" u="none" strike="noStrike" baseline="0">
            <a:solidFill>
              <a:srgbClr val="000000"/>
            </a:solidFill>
            <a:latin typeface="Courier New"/>
            <a:cs typeface="Courier New"/>
          </a:endParaRPr>
        </a:p>
        <a:p>
          <a:pPr algn="l" rtl="0">
            <a:defRPr sz="1000"/>
          </a:pPr>
          <a:r>
            <a:rPr lang="en-US" sz="800" b="0" i="0" u="none" strike="noStrike" baseline="0">
              <a:solidFill>
                <a:srgbClr val="000000"/>
              </a:solidFill>
              <a:latin typeface="Courier New"/>
              <a:cs typeface="Courier New"/>
            </a:rPr>
            <a:t>*So, the overall disability rate is 8.4%. The suburban-urban difference is about 9.2%-6.8%=2.4% in the raw values above. In the OLS regression below, the coefficient for suburbs compared to city is 1.6%, meaning about a third of the suburb-city difference in disability among working age people is accounted for by differences in age, education, gender, and race.</a:t>
          </a:r>
          <a:endParaRPr lang="en-US" sz="1000" b="0" i="0" u="none" strike="noStrike" baseline="0">
            <a:solidFill>
              <a:srgbClr val="000000"/>
            </a:solidFill>
            <a:latin typeface="Arial"/>
            <a:cs typeface="Arial"/>
          </a:endParaRPr>
        </a:p>
        <a:p>
          <a:pPr algn="l" rtl="0">
            <a:defRPr sz="1000"/>
          </a:pPr>
          <a:endParaRPr lang="en-US" sz="1000" b="0" i="0" u="none" strike="noStrike" baseline="0">
            <a:solidFill>
              <a:srgbClr val="000000"/>
            </a:solidFill>
            <a:latin typeface="Arial"/>
            <a:cs typeface="Arial"/>
          </a:endParaRPr>
        </a:p>
      </xdr:txBody>
    </xdr:sp>
    <xdr:clientData/>
  </xdr:twoCellAnchor>
  <mc:AlternateContent xmlns:mc="http://schemas.openxmlformats.org/markup-compatibility/2006">
    <mc:Choice xmlns:a14="http://schemas.microsoft.com/office/drawing/2010/main" Requires="a14">
      <xdr:twoCellAnchor>
        <xdr:from>
          <xdr:col>1</xdr:col>
          <xdr:colOff>289560</xdr:colOff>
          <xdr:row>28</xdr:row>
          <xdr:rowOff>0</xdr:rowOff>
        </xdr:from>
        <xdr:to>
          <xdr:col>5</xdr:col>
          <xdr:colOff>449580</xdr:colOff>
          <xdr:row>29</xdr:row>
          <xdr:rowOff>76200</xdr:rowOff>
        </xdr:to>
        <xdr:sp macro="" textlink="">
          <xdr:nvSpPr>
            <xdr:cNvPr id="20487" name="Object 7" hidden="1">
              <a:extLst>
                <a:ext uri="{63B3BB69-23CF-44E3-9099-C40C66FF867C}">
                  <a14:compatExt spid="_x0000_s20487"/>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10</xdr:col>
          <xdr:colOff>601980</xdr:colOff>
          <xdr:row>25</xdr:row>
          <xdr:rowOff>83820</xdr:rowOff>
        </xdr:from>
        <xdr:to>
          <xdr:col>16</xdr:col>
          <xdr:colOff>403860</xdr:colOff>
          <xdr:row>28</xdr:row>
          <xdr:rowOff>106680</xdr:rowOff>
        </xdr:to>
        <xdr:sp macro="" textlink="">
          <xdr:nvSpPr>
            <xdr:cNvPr id="20488" name="Object 8" hidden="1">
              <a:extLst>
                <a:ext uri="{63B3BB69-23CF-44E3-9099-C40C66FF867C}">
                  <a14:compatExt spid="_x0000_s20488"/>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22</xdr:col>
          <xdr:colOff>0</xdr:colOff>
          <xdr:row>25</xdr:row>
          <xdr:rowOff>7620</xdr:rowOff>
        </xdr:from>
        <xdr:to>
          <xdr:col>26</xdr:col>
          <xdr:colOff>228600</xdr:colOff>
          <xdr:row>28</xdr:row>
          <xdr:rowOff>83820</xdr:rowOff>
        </xdr:to>
        <xdr:sp macro="" textlink="">
          <xdr:nvSpPr>
            <xdr:cNvPr id="20489" name="Object 9" hidden="1">
              <a:extLst>
                <a:ext uri="{63B3BB69-23CF-44E3-9099-C40C66FF867C}">
                  <a14:compatExt spid="_x0000_s20489"/>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15</xdr:col>
      <xdr:colOff>390525</xdr:colOff>
      <xdr:row>83</xdr:row>
      <xdr:rowOff>133350</xdr:rowOff>
    </xdr:from>
    <xdr:to>
      <xdr:col>23</xdr:col>
      <xdr:colOff>342900</xdr:colOff>
      <xdr:row>98</xdr:row>
      <xdr:rowOff>146746</xdr:rowOff>
    </xdr:to>
    <xdr:sp macro="" textlink="">
      <xdr:nvSpPr>
        <xdr:cNvPr id="20490" name="Text Box 10"/>
        <xdr:cNvSpPr txBox="1">
          <a:spLocks noChangeArrowheads="1"/>
        </xdr:cNvSpPr>
      </xdr:nvSpPr>
      <xdr:spPr bwMode="auto">
        <a:xfrm>
          <a:off x="9534525" y="13573125"/>
          <a:ext cx="4829175" cy="244792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Note that Stata has two very similar functions for logistic regression, </a:t>
          </a:r>
          <a:r>
            <a:rPr lang="en-US" sz="1000" b="1" i="0" u="none" strike="noStrike" baseline="0">
              <a:solidFill>
                <a:srgbClr val="000000"/>
              </a:solidFill>
              <a:latin typeface="Arial"/>
              <a:cs typeface="Arial"/>
            </a:rPr>
            <a:t>logit </a:t>
          </a:r>
          <a:r>
            <a:rPr lang="en-US" sz="1000" b="0" i="0" u="none" strike="noStrike" baseline="0">
              <a:solidFill>
                <a:srgbClr val="000000"/>
              </a:solidFill>
              <a:latin typeface="Arial"/>
              <a:cs typeface="Arial"/>
            </a:rPr>
            <a:t>and </a:t>
          </a:r>
          <a:r>
            <a:rPr lang="en-US" sz="1000" b="1" i="0" u="none" strike="noStrike" baseline="0">
              <a:solidFill>
                <a:srgbClr val="000000"/>
              </a:solidFill>
              <a:latin typeface="Arial"/>
              <a:cs typeface="Arial"/>
            </a:rPr>
            <a:t>logistic</a:t>
          </a:r>
          <a:r>
            <a:rPr lang="en-US" sz="1000" b="0" i="0" u="none" strike="noStrike" baseline="0">
              <a:solidFill>
                <a:srgbClr val="000000"/>
              </a:solidFill>
              <a:latin typeface="Arial"/>
              <a:cs typeface="Arial"/>
            </a:rPr>
            <a:t>. One difference between them is that logistic assumes odds ratio output, and gives coefficients by special request, whereas logit assumes coefficient output and gives odds ratio by special request.</a:t>
          </a:r>
        </a:p>
        <a:p>
          <a:pPr algn="l" rtl="0">
            <a:defRPr sz="1000"/>
          </a:pPr>
          <a:endParaRPr lang="en-US" sz="1000" b="0" i="0" u="none" strike="noStrike" baseline="0">
            <a:solidFill>
              <a:srgbClr val="000000"/>
            </a:solidFill>
            <a:latin typeface="Arial"/>
            <a:cs typeface="Arial"/>
          </a:endParaRPr>
        </a:p>
        <a:p>
          <a:pPr algn="l" rtl="0">
            <a:defRPr sz="1000"/>
          </a:pPr>
          <a:r>
            <a:rPr lang="en-US" sz="1000" b="1" i="0" u="none" strike="noStrike" baseline="0">
              <a:solidFill>
                <a:srgbClr val="000000"/>
              </a:solidFill>
              <a:latin typeface="Arial"/>
              <a:cs typeface="Arial"/>
            </a:rPr>
            <a:t>logit Y X1 X2</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is the same as </a:t>
          </a:r>
        </a:p>
        <a:p>
          <a:pPr algn="l" rtl="0">
            <a:defRPr sz="1000"/>
          </a:pPr>
          <a:r>
            <a:rPr lang="en-US" sz="1000" b="1" i="0" u="none" strike="noStrike" baseline="0">
              <a:solidFill>
                <a:srgbClr val="000000"/>
              </a:solidFill>
              <a:latin typeface="Arial"/>
              <a:cs typeface="Arial"/>
            </a:rPr>
            <a:t>logistic Y X1 X2, coef</a:t>
          </a:r>
        </a:p>
        <a:p>
          <a:pPr algn="l" rtl="0">
            <a:defRPr sz="1000"/>
          </a:pPr>
          <a:endParaRPr lang="en-US" sz="1000" b="1"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whereas</a:t>
          </a:r>
          <a:endParaRPr lang="en-US" sz="1000" b="1" i="0" u="none" strike="noStrike" baseline="0">
            <a:solidFill>
              <a:srgbClr val="000000"/>
            </a:solidFill>
            <a:latin typeface="Arial"/>
            <a:cs typeface="Arial"/>
          </a:endParaRPr>
        </a:p>
        <a:p>
          <a:pPr algn="l" rtl="0">
            <a:defRPr sz="1000"/>
          </a:pPr>
          <a:r>
            <a:rPr lang="en-US" sz="1000" b="1" i="0" u="none" strike="noStrike" baseline="0">
              <a:solidFill>
                <a:srgbClr val="000000"/>
              </a:solidFill>
              <a:latin typeface="Arial"/>
              <a:cs typeface="Arial"/>
            </a:rPr>
            <a:t>logit Y X1 X2, or</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is the same as</a:t>
          </a:r>
        </a:p>
        <a:p>
          <a:pPr algn="l" rtl="0">
            <a:defRPr sz="1000"/>
          </a:pPr>
          <a:r>
            <a:rPr lang="en-US" sz="1000" b="1" i="0" u="none" strike="noStrike" baseline="0">
              <a:solidFill>
                <a:srgbClr val="000000"/>
              </a:solidFill>
              <a:latin typeface="Arial"/>
              <a:cs typeface="Arial"/>
            </a:rPr>
            <a:t>logistic Y X1 X2</a:t>
          </a:r>
          <a:endParaRPr lang="en-US" sz="1000" b="0" i="0" u="none" strike="noStrike" baseline="0">
            <a:solidFill>
              <a:srgbClr val="000000"/>
            </a:solidFill>
            <a:latin typeface="Arial"/>
            <a:cs typeface="Arial"/>
          </a:endParaRPr>
        </a:p>
        <a:p>
          <a:pPr algn="l" rtl="0">
            <a:defRPr sz="1000"/>
          </a:pPr>
          <a:endParaRPr lang="en-US" sz="1000" b="0" i="0" u="none" strike="noStrike" baseline="0">
            <a:solidFill>
              <a:srgbClr val="000000"/>
            </a:solidFill>
            <a:latin typeface="Arial"/>
            <a:cs typeface="Arial"/>
          </a:endParaRPr>
        </a:p>
      </xdr:txBody>
    </xdr:sp>
    <xdr:clientData/>
  </xdr:twoCellAnchor>
  <xdr:twoCellAnchor>
    <xdr:from>
      <xdr:col>6</xdr:col>
      <xdr:colOff>276224</xdr:colOff>
      <xdr:row>83</xdr:row>
      <xdr:rowOff>1904</xdr:rowOff>
    </xdr:from>
    <xdr:to>
      <xdr:col>14</xdr:col>
      <xdr:colOff>76200</xdr:colOff>
      <xdr:row>92</xdr:row>
      <xdr:rowOff>133375</xdr:rowOff>
    </xdr:to>
    <xdr:sp macro="" textlink="">
      <xdr:nvSpPr>
        <xdr:cNvPr id="2" name="TextBox 1"/>
        <xdr:cNvSpPr txBox="1"/>
      </xdr:nvSpPr>
      <xdr:spPr>
        <a:xfrm>
          <a:off x="3933824" y="13439774"/>
          <a:ext cx="4676776" cy="15906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Recall</a:t>
          </a:r>
          <a:r>
            <a:rPr lang="en-US" sz="1100" baseline="0"/>
            <a:t> the -B/2A rule for finding the vertex  of the parabola. </a:t>
          </a:r>
          <a:r>
            <a:rPr lang="en-US" sz="1100"/>
            <a:t>So the OLS says disability goes down with age until age 19.5, then goes up with age increasingly fast (meaning </a:t>
          </a:r>
          <a:r>
            <a:rPr lang="en-US" sz="1100" baseline="0"/>
            <a:t> disability increases with age over the whole 26-64 age group under examination). For the Logit, disability is expected to increase with age (albeit at a declining pace) until age 218, at which point disability would decline. So the logit also has disability increasing with age over the entire 26-64 age range. Even though the coefficients look like  they provide entirely different shapes, they are similar over the age range 26-64.</a:t>
          </a:r>
          <a:endParaRPr lang="en-US" sz="1100"/>
        </a:p>
      </xdr:txBody>
    </xdr:sp>
    <xdr:clientData/>
  </xdr:twoCellAnchor>
  <xdr:twoCellAnchor>
    <xdr:from>
      <xdr:col>3</xdr:col>
      <xdr:colOff>295275</xdr:colOff>
      <xdr:row>93</xdr:row>
      <xdr:rowOff>95250</xdr:rowOff>
    </xdr:from>
    <xdr:to>
      <xdr:col>13</xdr:col>
      <xdr:colOff>285750</xdr:colOff>
      <xdr:row>98</xdr:row>
      <xdr:rowOff>104775</xdr:rowOff>
    </xdr:to>
    <xdr:sp macro="" textlink="">
      <xdr:nvSpPr>
        <xdr:cNvPr id="3" name="TextBox 2"/>
        <xdr:cNvSpPr txBox="1"/>
      </xdr:nvSpPr>
      <xdr:spPr>
        <a:xfrm>
          <a:off x="2124075" y="15154275"/>
          <a:ext cx="6086475" cy="8191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A comparison of predicted values of disability, for urban white men age 50, allowing education to vary across the</a:t>
          </a:r>
          <a:r>
            <a:rPr lang="en-US" sz="1100" baseline="0"/>
            <a:t> real (in the data yrsed ranges from 0 to 17) and across some hypothetical  and unrealistic extrapolated values to see how the OLS and the logistic regression work differently at extreme values.</a:t>
          </a:r>
          <a:endParaRPr lang="en-US" sz="1100"/>
        </a:p>
      </xdr:txBody>
    </xdr:sp>
    <xdr:clientData/>
  </xdr:twoCellAnchor>
  <xdr:twoCellAnchor>
    <xdr:from>
      <xdr:col>10</xdr:col>
      <xdr:colOff>371475</xdr:colOff>
      <xdr:row>110</xdr:row>
      <xdr:rowOff>142875</xdr:rowOff>
    </xdr:from>
    <xdr:to>
      <xdr:col>18</xdr:col>
      <xdr:colOff>571500</xdr:colOff>
      <xdr:row>140</xdr:row>
      <xdr:rowOff>0</xdr:rowOff>
    </xdr:to>
    <xdr:grpSp>
      <xdr:nvGrpSpPr>
        <xdr:cNvPr id="5496057" name="Group 3"/>
        <xdr:cNvGrpSpPr>
          <a:grpSpLocks/>
        </xdr:cNvGrpSpPr>
      </xdr:nvGrpSpPr>
      <xdr:grpSpPr bwMode="auto">
        <a:xfrm>
          <a:off x="6467475" y="18583275"/>
          <a:ext cx="5076825" cy="4886325"/>
          <a:chOff x="6469380" y="18585180"/>
          <a:chExt cx="5074920" cy="4884420"/>
        </a:xfrm>
      </xdr:grpSpPr>
      <xdr:graphicFrame macro="">
        <xdr:nvGraphicFramePr>
          <xdr:cNvPr id="5496062" name="Chart 3"/>
          <xdr:cNvGraphicFramePr>
            <a:graphicFrameLocks/>
          </xdr:cNvGraphicFramePr>
        </xdr:nvGraphicFramePr>
        <xdr:xfrm>
          <a:off x="6469380" y="18585180"/>
          <a:ext cx="5074920" cy="4884420"/>
        </xdr:xfrm>
        <a:graphic>
          <a:graphicData uri="http://schemas.openxmlformats.org/drawingml/2006/chart">
            <c:chart xmlns:c="http://schemas.openxmlformats.org/drawingml/2006/chart" xmlns:r="http://schemas.openxmlformats.org/officeDocument/2006/relationships" r:id="rId1"/>
          </a:graphicData>
        </a:graphic>
      </xdr:graphicFrame>
      <xdr:cxnSp macro="">
        <xdr:nvCxnSpPr>
          <xdr:cNvPr id="6" name="Straight Connector 5"/>
          <xdr:cNvCxnSpPr/>
        </xdr:nvCxnSpPr>
        <xdr:spPr>
          <a:xfrm>
            <a:off x="7135880" y="22433511"/>
            <a:ext cx="2856428" cy="0"/>
          </a:xfrm>
          <a:prstGeom prst="line">
            <a:avLst/>
          </a:prstGeom>
          <a:ln w="28575">
            <a:solidFill>
              <a:srgbClr val="FF0000"/>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12</xdr:col>
      <xdr:colOff>217170</xdr:colOff>
      <xdr:row>123</xdr:row>
      <xdr:rowOff>43815</xdr:rowOff>
    </xdr:from>
    <xdr:to>
      <xdr:col>12</xdr:col>
      <xdr:colOff>217170</xdr:colOff>
      <xdr:row>133</xdr:row>
      <xdr:rowOff>139065</xdr:rowOff>
    </xdr:to>
    <xdr:cxnSp macro="">
      <xdr:nvCxnSpPr>
        <xdr:cNvPr id="8" name="Straight Connector 7"/>
        <xdr:cNvCxnSpPr/>
      </xdr:nvCxnSpPr>
      <xdr:spPr>
        <a:xfrm flipV="1">
          <a:off x="7532370" y="20663535"/>
          <a:ext cx="0" cy="1781175"/>
        </a:xfrm>
        <a:prstGeom prst="line">
          <a:avLst/>
        </a:prstGeom>
        <a:ln w="15875"/>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422910</xdr:colOff>
      <xdr:row>132</xdr:row>
      <xdr:rowOff>47625</xdr:rowOff>
    </xdr:from>
    <xdr:to>
      <xdr:col>14</xdr:col>
      <xdr:colOff>422910</xdr:colOff>
      <xdr:row>133</xdr:row>
      <xdr:rowOff>146439</xdr:rowOff>
    </xdr:to>
    <xdr:cxnSp macro="">
      <xdr:nvCxnSpPr>
        <xdr:cNvPr id="19" name="Straight Connector 18"/>
        <xdr:cNvCxnSpPr/>
      </xdr:nvCxnSpPr>
      <xdr:spPr>
        <a:xfrm flipV="1">
          <a:off x="8957310" y="22176105"/>
          <a:ext cx="0" cy="276111"/>
        </a:xfrm>
        <a:prstGeom prst="line">
          <a:avLst/>
        </a:prstGeom>
        <a:ln w="15875"/>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209550</xdr:colOff>
      <xdr:row>141</xdr:row>
      <xdr:rowOff>28575</xdr:rowOff>
    </xdr:from>
    <xdr:to>
      <xdr:col>10</xdr:col>
      <xdr:colOff>76200</xdr:colOff>
      <xdr:row>163</xdr:row>
      <xdr:rowOff>0</xdr:rowOff>
    </xdr:to>
    <xdr:sp macro="" textlink="">
      <xdr:nvSpPr>
        <xdr:cNvPr id="20941" name="TextBox 9"/>
        <xdr:cNvSpPr txBox="1">
          <a:spLocks noChangeArrowheads="1"/>
        </xdr:cNvSpPr>
      </xdr:nvSpPr>
      <xdr:spPr bwMode="auto">
        <a:xfrm>
          <a:off x="1428750" y="22860000"/>
          <a:ext cx="4743450" cy="3533775"/>
        </a:xfrm>
        <a:prstGeom prst="rect">
          <a:avLst/>
        </a:prstGeom>
        <a:solidFill>
          <a:srgbClr val="FFFFFF"/>
        </a:solidFill>
        <a:ln w="9525">
          <a:solidFill>
            <a:srgbClr val="BCBCBC"/>
          </a:solidFill>
          <a:miter lim="800000"/>
          <a:headEnd/>
          <a:tailEnd/>
        </a:ln>
      </xdr:spPr>
      <xdr:txBody>
        <a:bodyPr vertOverflow="clip" wrap="square" lIns="27432" tIns="27432" rIns="0" bIns="0" anchor="t" upright="1"/>
        <a:lstStyle/>
        <a:p>
          <a:pPr algn="l" rtl="0">
            <a:defRPr sz="1000"/>
          </a:pPr>
          <a:r>
            <a:rPr lang="en-US" sz="1100" b="0" i="0" u="none" strike="noStrike" baseline="0">
              <a:solidFill>
                <a:srgbClr val="000000"/>
              </a:solidFill>
              <a:latin typeface="Calibri"/>
              <a:cs typeface="Calibri"/>
            </a:rPr>
            <a:t>I created the actual values here by making a table in Stata and copying the values:</a:t>
          </a:r>
        </a:p>
        <a:p>
          <a:pPr algn="l" rtl="0">
            <a:defRPr sz="1000"/>
          </a:pPr>
          <a:endParaRPr lang="en-US" sz="1100" b="0" i="0" u="none" strike="noStrike" baseline="0">
            <a:solidFill>
              <a:srgbClr val="000000"/>
            </a:solidFill>
            <a:latin typeface="Calibri"/>
            <a:cs typeface="Calibri"/>
          </a:endParaRPr>
        </a:p>
        <a:p>
          <a:pPr algn="l" rtl="0">
            <a:defRPr sz="1000"/>
          </a:pPr>
          <a:r>
            <a:rPr lang="en-US" sz="1000" b="0" i="0" u="none" strike="noStrike" baseline="0">
              <a:solidFill>
                <a:srgbClr val="000000"/>
              </a:solidFill>
              <a:latin typeface="Courier New"/>
              <a:cs typeface="Courier New"/>
            </a:rPr>
            <a:t>table yrsed if sex==1 &amp; metro==2 &amp; race==100 &amp; age&gt;=45 &amp; age&lt;=55, contents(freq mean disability) replace</a:t>
          </a:r>
        </a:p>
        <a:p>
          <a:pPr algn="l" rtl="0">
            <a:defRPr sz="1000"/>
          </a:pPr>
          <a:endParaRPr lang="en-US" sz="1000" b="0" i="0" u="none" strike="noStrike" baseline="0">
            <a:solidFill>
              <a:srgbClr val="000000"/>
            </a:solidFill>
            <a:latin typeface="Courier New"/>
            <a:cs typeface="Courier New"/>
          </a:endParaRPr>
        </a:p>
        <a:p>
          <a:pPr algn="l" rtl="0">
            <a:defRPr sz="1000"/>
          </a:pPr>
          <a:r>
            <a:rPr lang="en-US" sz="1000" b="0" i="0" u="none" strike="noStrike" baseline="0">
              <a:solidFill>
                <a:srgbClr val="000000"/>
              </a:solidFill>
              <a:latin typeface="Courier New"/>
              <a:cs typeface="Courier New"/>
            </a:rPr>
            <a:t>------------------------------------------</a:t>
          </a:r>
        </a:p>
        <a:p>
          <a:pPr algn="l" rtl="0">
            <a:defRPr sz="1000"/>
          </a:pPr>
          <a:r>
            <a:rPr lang="en-US" sz="1000" b="0" i="0" u="none" strike="noStrike" baseline="0">
              <a:solidFill>
                <a:srgbClr val="000000"/>
              </a:solidFill>
              <a:latin typeface="Courier New"/>
              <a:cs typeface="Courier New"/>
            </a:rPr>
            <a:t>based on  |</a:t>
          </a:r>
        </a:p>
        <a:p>
          <a:pPr algn="l" rtl="0">
            <a:defRPr sz="1000"/>
          </a:pPr>
          <a:r>
            <a:rPr lang="en-US" sz="1000" b="0" i="0" u="none" strike="noStrike" baseline="0">
              <a:solidFill>
                <a:srgbClr val="000000"/>
              </a:solidFill>
              <a:latin typeface="Courier New"/>
              <a:cs typeface="Courier New"/>
            </a:rPr>
            <a:t>educrec   |          Freq.  mean(disabi~y)</a:t>
          </a:r>
        </a:p>
        <a:p>
          <a:pPr algn="l" rtl="0">
            <a:defRPr sz="1000"/>
          </a:pPr>
          <a:r>
            <a:rPr lang="en-US" sz="1000" b="0" i="0" u="none" strike="noStrike" baseline="0">
              <a:solidFill>
                <a:srgbClr val="000000"/>
              </a:solidFill>
              <a:latin typeface="Courier New"/>
              <a:cs typeface="Courier New"/>
            </a:rPr>
            <a:t>----------+-------------------------------</a:t>
          </a:r>
        </a:p>
        <a:p>
          <a:pPr algn="l" rtl="0">
            <a:defRPr sz="1000"/>
          </a:pPr>
          <a:r>
            <a:rPr lang="en-US" sz="1000" b="0" i="0" u="none" strike="noStrike" baseline="0">
              <a:solidFill>
                <a:srgbClr val="000000"/>
              </a:solidFill>
              <a:latin typeface="Courier New"/>
              <a:cs typeface="Courier New"/>
            </a:rPr>
            <a:t>        0 |             10              .3</a:t>
          </a:r>
        </a:p>
        <a:p>
          <a:pPr algn="l" rtl="0">
            <a:defRPr sz="1000"/>
          </a:pPr>
          <a:r>
            <a:rPr lang="en-US" sz="1000" b="0" i="0" u="none" strike="noStrike" baseline="0">
              <a:solidFill>
                <a:srgbClr val="000000"/>
              </a:solidFill>
              <a:latin typeface="Courier New"/>
              <a:cs typeface="Courier New"/>
            </a:rPr>
            <a:t>      2.5 |             27         .037037</a:t>
          </a:r>
        </a:p>
        <a:p>
          <a:pPr algn="l" rtl="0">
            <a:defRPr sz="1000"/>
          </a:pPr>
          <a:r>
            <a:rPr lang="en-US" sz="1000" b="0" i="0" u="none" strike="noStrike" baseline="0">
              <a:solidFill>
                <a:srgbClr val="000000"/>
              </a:solidFill>
              <a:latin typeface="Courier New"/>
              <a:cs typeface="Courier New"/>
            </a:rPr>
            <a:t>      6.5 |             78        .1794872</a:t>
          </a:r>
        </a:p>
        <a:p>
          <a:pPr algn="l" rtl="0">
            <a:defRPr sz="1000"/>
          </a:pPr>
          <a:r>
            <a:rPr lang="en-US" sz="1000" b="0" i="0" u="none" strike="noStrike" baseline="0">
              <a:solidFill>
                <a:srgbClr val="000000"/>
              </a:solidFill>
              <a:latin typeface="Courier New"/>
              <a:cs typeface="Courier New"/>
            </a:rPr>
            <a:t>        9 |             30        .2666667</a:t>
          </a:r>
        </a:p>
        <a:p>
          <a:pPr algn="l" rtl="0">
            <a:defRPr sz="1000"/>
          </a:pPr>
          <a:r>
            <a:rPr lang="en-US" sz="1000" b="0" i="0" u="none" strike="noStrike" baseline="0">
              <a:solidFill>
                <a:srgbClr val="000000"/>
              </a:solidFill>
              <a:latin typeface="Courier New"/>
              <a:cs typeface="Courier New"/>
            </a:rPr>
            <a:t>       10 |             37        .2432432</a:t>
          </a:r>
        </a:p>
        <a:p>
          <a:pPr algn="l" rtl="0">
            <a:defRPr sz="1000"/>
          </a:pPr>
          <a:r>
            <a:rPr lang="en-US" sz="1000" b="0" i="0" u="none" strike="noStrike" baseline="0">
              <a:solidFill>
                <a:srgbClr val="000000"/>
              </a:solidFill>
              <a:latin typeface="Courier New"/>
              <a:cs typeface="Courier New"/>
            </a:rPr>
            <a:t>       11 |             27        .1481481</a:t>
          </a:r>
        </a:p>
        <a:p>
          <a:pPr algn="l" rtl="0">
            <a:defRPr sz="1000"/>
          </a:pPr>
          <a:r>
            <a:rPr lang="en-US" sz="1000" b="0" i="0" u="none" strike="noStrike" baseline="0">
              <a:solidFill>
                <a:srgbClr val="000000"/>
              </a:solidFill>
              <a:latin typeface="Courier New"/>
              <a:cs typeface="Courier New"/>
            </a:rPr>
            <a:t>       12 |            351        .1225071</a:t>
          </a:r>
        </a:p>
        <a:p>
          <a:pPr algn="l" rtl="0">
            <a:defRPr sz="1000"/>
          </a:pPr>
          <a:r>
            <a:rPr lang="en-US" sz="1000" b="0" i="0" u="none" strike="noStrike" baseline="0">
              <a:solidFill>
                <a:srgbClr val="000000"/>
              </a:solidFill>
              <a:latin typeface="Courier New"/>
              <a:cs typeface="Courier New"/>
            </a:rPr>
            <a:t>       14 |            374        .1042781</a:t>
          </a:r>
        </a:p>
        <a:p>
          <a:pPr algn="l" rtl="0">
            <a:defRPr sz="1000"/>
          </a:pPr>
          <a:r>
            <a:rPr lang="en-US" sz="1000" b="0" i="0" u="none" strike="noStrike" baseline="0">
              <a:solidFill>
                <a:srgbClr val="000000"/>
              </a:solidFill>
              <a:latin typeface="Courier New"/>
              <a:cs typeface="Courier New"/>
            </a:rPr>
            <a:t>       17 |            548        .0492701</a:t>
          </a:r>
        </a:p>
        <a:p>
          <a:pPr algn="l" rtl="0">
            <a:defRPr sz="1000"/>
          </a:pPr>
          <a:endParaRPr lang="en-US" sz="1000" b="0" i="0" u="none" strike="noStrike" baseline="0">
            <a:solidFill>
              <a:srgbClr val="000000"/>
            </a:solidFill>
            <a:latin typeface="Courier New"/>
            <a:cs typeface="Courier New"/>
          </a:endParaRPr>
        </a:p>
      </xdr:txBody>
    </xdr:sp>
    <xdr:clientData/>
  </xdr:twoCellAnchor>
  <xdr:twoCellAnchor>
    <xdr:from>
      <xdr:col>31</xdr:col>
      <xdr:colOff>171450</xdr:colOff>
      <xdr:row>39</xdr:row>
      <xdr:rowOff>133350</xdr:rowOff>
    </xdr:from>
    <xdr:to>
      <xdr:col>36</xdr:col>
      <xdr:colOff>247650</xdr:colOff>
      <xdr:row>44</xdr:row>
      <xdr:rowOff>9525</xdr:rowOff>
    </xdr:to>
    <xdr:sp macro="" textlink="">
      <xdr:nvSpPr>
        <xdr:cNvPr id="20942" name="Text Box 462"/>
        <xdr:cNvSpPr txBox="1">
          <a:spLocks noChangeArrowheads="1"/>
        </xdr:cNvSpPr>
      </xdr:nvSpPr>
      <xdr:spPr bwMode="auto">
        <a:xfrm>
          <a:off x="19069050" y="6448425"/>
          <a:ext cx="3124200" cy="68580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calculation of confidence intervals, first from the coefficient version where everything is Normal, then in the exponentiated version.</a:t>
          </a:r>
        </a:p>
      </xdr:txBody>
    </xdr:sp>
    <xdr:clientData/>
  </xdr:twoCellAnchor>
  <xdr:twoCellAnchor>
    <xdr:from>
      <xdr:col>31</xdr:col>
      <xdr:colOff>66675</xdr:colOff>
      <xdr:row>52</xdr:row>
      <xdr:rowOff>161923</xdr:rowOff>
    </xdr:from>
    <xdr:to>
      <xdr:col>38</xdr:col>
      <xdr:colOff>142875</xdr:colOff>
      <xdr:row>61</xdr:row>
      <xdr:rowOff>133349</xdr:rowOff>
    </xdr:to>
    <xdr:sp macro="" textlink="">
      <xdr:nvSpPr>
        <xdr:cNvPr id="4" name="TextBox 3"/>
        <xdr:cNvSpPr txBox="1"/>
      </xdr:nvSpPr>
      <xdr:spPr>
        <a:xfrm>
          <a:off x="18964275" y="8582023"/>
          <a:ext cx="4343400" cy="14287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00">
              <a:latin typeface="Arial" panose="020B0604020202020204" pitchFamily="34" charset="0"/>
              <a:cs typeface="Arial" panose="020B0604020202020204" pitchFamily="34" charset="0"/>
            </a:rPr>
            <a:t>In the</a:t>
          </a:r>
          <a:r>
            <a:rPr lang="en-US" sz="1000" baseline="0">
              <a:latin typeface="Arial" panose="020B0604020202020204" pitchFamily="34" charset="0"/>
              <a:cs typeface="Arial" panose="020B0604020202020204" pitchFamily="34" charset="0"/>
            </a:rPr>
            <a:t> coefficient version of the logistic regression, the coefficient b is asymptotically Normal and symmetric, and the z-score is simply z=b/SE, as we are used to from OLS. In the exponentiated version of the logistic regression, the SE doesn't make sense the same way because the Odds Ratio is not symmetric, so the standard error would be different on one side of the Odds Ratio and the other. Nonetheless, you can get the SEs of the Odds Ratios by direct calculation (where SE(OR)=exp(b)xSE(b), and you can estimate it by taking both directions of the exponentiated SE by starting from the coefficient version. See below.</a:t>
          </a:r>
          <a:endParaRPr lang="en-US" sz="1000">
            <a:latin typeface="Arial" panose="020B0604020202020204" pitchFamily="34" charset="0"/>
            <a:cs typeface="Arial" panose="020B0604020202020204" pitchFamily="34" charset="0"/>
          </a:endParaRPr>
        </a:p>
      </xdr:txBody>
    </xdr:sp>
    <xdr:clientData/>
  </xdr:twoCellAnchor>
  <xdr:oneCellAnchor>
    <xdr:from>
      <xdr:col>40</xdr:col>
      <xdr:colOff>161925</xdr:colOff>
      <xdr:row>31</xdr:row>
      <xdr:rowOff>76200</xdr:rowOff>
    </xdr:from>
    <xdr:ext cx="5829300" cy="6598730"/>
    <xdr:sp macro="" textlink="">
      <xdr:nvSpPr>
        <xdr:cNvPr id="5" name="TextBox 4"/>
        <xdr:cNvSpPr txBox="1"/>
      </xdr:nvSpPr>
      <xdr:spPr>
        <a:xfrm>
          <a:off x="24545925" y="5095875"/>
          <a:ext cx="5829300" cy="659873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lang="en-US" sz="800">
              <a:latin typeface="Courier New" panose="02070309020205020404" pitchFamily="49" charset="0"/>
              <a:cs typeface="Courier New" panose="02070309020205020404" pitchFamily="49" charset="0"/>
            </a:rPr>
            <a:t>#An R version of our logistic regression model and results:</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#First, a quick look at the</a:t>
          </a:r>
          <a:r>
            <a:rPr lang="en-US" sz="800" baseline="0">
              <a:latin typeface="Courier New" panose="02070309020205020404" pitchFamily="49" charset="0"/>
              <a:cs typeface="Courier New" panose="02070309020205020404" pitchFamily="49" charset="0"/>
            </a:rPr>
            <a:t> frequency table for disability</a:t>
          </a:r>
          <a:endParaRPr lang="en-US" sz="800">
            <a:latin typeface="Courier New" panose="02070309020205020404" pitchFamily="49" charset="0"/>
            <a:cs typeface="Courier New" panose="02070309020205020404" pitchFamily="49" charset="0"/>
          </a:endParaRP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attach(cps_mar_2000_new_with_additional_vars)</a:t>
          </a:r>
        </a:p>
        <a:p>
          <a:r>
            <a:rPr lang="en-US" sz="800">
              <a:latin typeface="Courier New" panose="02070309020205020404" pitchFamily="49" charset="0"/>
              <a:cs typeface="Courier New" panose="02070309020205020404" pitchFamily="49" charset="0"/>
            </a:rPr>
            <a:t>&gt; table.disability&lt;- table(disability)</a:t>
          </a:r>
        </a:p>
        <a:p>
          <a:r>
            <a:rPr lang="en-US" sz="800">
              <a:latin typeface="Courier New" panose="02070309020205020404" pitchFamily="49" charset="0"/>
              <a:cs typeface="Courier New" panose="02070309020205020404" pitchFamily="49" charset="0"/>
            </a:rPr>
            <a:t>&gt; table.disability</a:t>
          </a:r>
        </a:p>
        <a:p>
          <a:r>
            <a:rPr lang="en-US" sz="800">
              <a:latin typeface="Courier New" panose="02070309020205020404" pitchFamily="49" charset="0"/>
              <a:cs typeface="Courier New" panose="02070309020205020404" pitchFamily="49" charset="0"/>
            </a:rPr>
            <a:t>disability</a:t>
          </a:r>
        </a:p>
        <a:p>
          <a:r>
            <a:rPr lang="en-US" sz="800">
              <a:latin typeface="Courier New" panose="02070309020205020404" pitchFamily="49" charset="0"/>
              <a:cs typeface="Courier New" panose="02070309020205020404" pitchFamily="49" charset="0"/>
            </a:rPr>
            <a:t>    0     1 </a:t>
          </a:r>
        </a:p>
        <a:p>
          <a:r>
            <a:rPr lang="en-US" sz="800">
              <a:latin typeface="Courier New" panose="02070309020205020404" pitchFamily="49" charset="0"/>
              <a:cs typeface="Courier New" panose="02070309020205020404" pitchFamily="49" charset="0"/>
            </a:rPr>
            <a:t>93260  9966 </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Now on to logistic regression,</a:t>
          </a:r>
          <a:r>
            <a:rPr lang="en-US" sz="800" baseline="0">
              <a:latin typeface="Courier New" panose="02070309020205020404" pitchFamily="49" charset="0"/>
              <a:cs typeface="Courier New" panose="02070309020205020404" pitchFamily="49" charset="0"/>
            </a:rPr>
            <a:t> coefficient version.</a:t>
          </a:r>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fit1log &lt;- glm(disability ~ factor(sex) +factor(race) +factor(metro)+ yrsed +age+ age_sq, family=binomial(link="logit"), data = cps_mar_2000_new_with_additional_vars, subset = (age &gt; 25 &amp; age &lt; 65))</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&gt;summary(fit1log)</a:t>
          </a:r>
        </a:p>
        <a:p>
          <a:r>
            <a:rPr lang="en-US" sz="800">
              <a:latin typeface="Courier New" panose="02070309020205020404" pitchFamily="49" charset="0"/>
              <a:cs typeface="Courier New" panose="02070309020205020404" pitchFamily="49" charset="0"/>
            </a:rPr>
            <a:t>Call:</a:t>
          </a:r>
        </a:p>
        <a:p>
          <a:r>
            <a:rPr lang="en-US" sz="800">
              <a:latin typeface="Courier New" panose="02070309020205020404" pitchFamily="49" charset="0"/>
              <a:cs typeface="Courier New" panose="02070309020205020404" pitchFamily="49" charset="0"/>
            </a:rPr>
            <a:t>glm(formula = disability ~ factor(sex) + factor(race) + factor(metro) + </a:t>
          </a:r>
        </a:p>
        <a:p>
          <a:r>
            <a:rPr lang="en-US" sz="800">
              <a:latin typeface="Courier New" panose="02070309020205020404" pitchFamily="49" charset="0"/>
              <a:cs typeface="Courier New" panose="02070309020205020404" pitchFamily="49" charset="0"/>
            </a:rPr>
            <a:t>    yrsed + age + age_sq, family = binomial(link = "logit"), </a:t>
          </a:r>
        </a:p>
        <a:p>
          <a:r>
            <a:rPr lang="en-US" sz="800">
              <a:latin typeface="Courier New" panose="02070309020205020404" pitchFamily="49" charset="0"/>
              <a:cs typeface="Courier New" panose="02070309020205020404" pitchFamily="49" charset="0"/>
            </a:rPr>
            <a:t>    data = cps_mar_2000_new_with_additional_vars, subset = (age &gt; </a:t>
          </a:r>
        </a:p>
        <a:p>
          <a:r>
            <a:rPr lang="en-US" sz="800">
              <a:latin typeface="Courier New" panose="02070309020205020404" pitchFamily="49" charset="0"/>
              <a:cs typeface="Courier New" panose="02070309020205020404" pitchFamily="49" charset="0"/>
            </a:rPr>
            <a:t>        25 &amp; age &lt; 65))</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Deviance Residuals: </a:t>
          </a:r>
        </a:p>
        <a:p>
          <a:r>
            <a:rPr lang="en-US" sz="800">
              <a:latin typeface="Courier New" panose="02070309020205020404" pitchFamily="49" charset="0"/>
              <a:cs typeface="Courier New" panose="02070309020205020404" pitchFamily="49" charset="0"/>
            </a:rPr>
            <a:t>    Min       1Q   Median       3Q      Max  </a:t>
          </a:r>
        </a:p>
        <a:p>
          <a:r>
            <a:rPr lang="en-US" sz="800">
              <a:latin typeface="Courier New" panose="02070309020205020404" pitchFamily="49" charset="0"/>
              <a:cs typeface="Courier New" panose="02070309020205020404" pitchFamily="49" charset="0"/>
            </a:rPr>
            <a:t>-1.5733  -0.4462  -0.3435  -0.2614   2.9704  </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Coefficients:</a:t>
          </a:r>
        </a:p>
        <a:p>
          <a:r>
            <a:rPr lang="en-US" sz="800">
              <a:latin typeface="Courier New" panose="02070309020205020404" pitchFamily="49" charset="0"/>
              <a:cs typeface="Courier New" panose="02070309020205020404" pitchFamily="49" charset="0"/>
            </a:rPr>
            <a:t>                  Estimate Std. Error z value Pr(&gt;|z|)    </a:t>
          </a:r>
        </a:p>
        <a:p>
          <a:r>
            <a:rPr lang="en-US" sz="800">
              <a:latin typeface="Courier New" panose="02070309020205020404" pitchFamily="49" charset="0"/>
              <a:cs typeface="Courier New" panose="02070309020205020404" pitchFamily="49" charset="0"/>
            </a:rPr>
            <a:t>(Intercept)     -2.9820722  0.3718044  -8.021 1.05e-15 ***</a:t>
          </a:r>
        </a:p>
        <a:p>
          <a:r>
            <a:rPr lang="en-US" sz="800">
              <a:latin typeface="Courier New" panose="02070309020205020404" pitchFamily="49" charset="0"/>
              <a:cs typeface="Courier New" panose="02070309020205020404" pitchFamily="49" charset="0"/>
            </a:rPr>
            <a:t>factor(sex)2    -0.0053214  0.0285513  -0.186  0.85215    </a:t>
          </a:r>
        </a:p>
        <a:p>
          <a:r>
            <a:rPr lang="en-US" sz="800">
              <a:latin typeface="Courier New" panose="02070309020205020404" pitchFamily="49" charset="0"/>
              <a:cs typeface="Courier New" panose="02070309020205020404" pitchFamily="49" charset="0"/>
            </a:rPr>
            <a:t>factor(race)200  0.6057231  0.0422787  14.327  &lt; 2e-16 ***</a:t>
          </a:r>
        </a:p>
        <a:p>
          <a:r>
            <a:rPr lang="en-US" sz="800">
              <a:latin typeface="Courier New" panose="02070309020205020404" pitchFamily="49" charset="0"/>
              <a:cs typeface="Courier New" panose="02070309020205020404" pitchFamily="49" charset="0"/>
            </a:rPr>
            <a:t>factor(race)300  0.3220015  0.1122286   2.869  0.00412 ** </a:t>
          </a:r>
        </a:p>
        <a:p>
          <a:r>
            <a:rPr lang="en-US" sz="800">
              <a:latin typeface="Courier New" panose="02070309020205020404" pitchFamily="49" charset="0"/>
              <a:cs typeface="Courier New" panose="02070309020205020404" pitchFamily="49" charset="0"/>
            </a:rPr>
            <a:t>factor(race)650 -0.3954921  0.0973523  -4.062 4.86e-05 ***</a:t>
          </a:r>
        </a:p>
        <a:p>
          <a:r>
            <a:rPr lang="en-US" sz="800">
              <a:latin typeface="Courier New" panose="02070309020205020404" pitchFamily="49" charset="0"/>
              <a:cs typeface="Courier New" panose="02070309020205020404" pitchFamily="49" charset="0"/>
            </a:rPr>
            <a:t>factor(metro)1  -0.2028878  0.2354229  -0.862  0.38880    </a:t>
          </a:r>
        </a:p>
        <a:p>
          <a:r>
            <a:rPr lang="en-US" sz="800">
              <a:latin typeface="Courier New" panose="02070309020205020404" pitchFamily="49" charset="0"/>
              <a:cs typeface="Courier New" panose="02070309020205020404" pitchFamily="49" charset="0"/>
            </a:rPr>
            <a:t>factor(metro)2  -0.2903771  0.2356622  -1.232  0.21788    </a:t>
          </a:r>
        </a:p>
        <a:p>
          <a:r>
            <a:rPr lang="en-US" sz="800">
              <a:latin typeface="Courier New" panose="02070309020205020404" pitchFamily="49" charset="0"/>
              <a:cs typeface="Courier New" panose="02070309020205020404" pitchFamily="49" charset="0"/>
            </a:rPr>
            <a:t>factor(metro)3  -0.5058976  0.2350432  -2.152  0.03137 *  </a:t>
          </a:r>
        </a:p>
        <a:p>
          <a:r>
            <a:rPr lang="en-US" sz="800">
              <a:latin typeface="Courier New" panose="02070309020205020404" pitchFamily="49" charset="0"/>
              <a:cs typeface="Courier New" panose="02070309020205020404" pitchFamily="49" charset="0"/>
            </a:rPr>
            <a:t>factor(metro)4  -0.2541626  0.2364779  -1.075  0.28247    </a:t>
          </a:r>
        </a:p>
        <a:p>
          <a:r>
            <a:rPr lang="en-US" sz="800">
              <a:latin typeface="Courier New" panose="02070309020205020404" pitchFamily="49" charset="0"/>
              <a:cs typeface="Courier New" panose="02070309020205020404" pitchFamily="49" charset="0"/>
            </a:rPr>
            <a:t>yrsed           -0.1416333  0.0041263 -34.325  &lt; 2e-16 ***</a:t>
          </a:r>
        </a:p>
        <a:p>
          <a:r>
            <a:rPr lang="en-US" sz="800">
              <a:latin typeface="Courier New" panose="02070309020205020404" pitchFamily="49" charset="0"/>
              <a:cs typeface="Courier New" panose="02070309020205020404" pitchFamily="49" charset="0"/>
            </a:rPr>
            <a:t>age              0.0661656  0.0127446   5.192 2.08e-07 ***</a:t>
          </a:r>
        </a:p>
        <a:p>
          <a:r>
            <a:rPr lang="en-US" sz="800">
              <a:latin typeface="Courier New" panose="02070309020205020404" pitchFamily="49" charset="0"/>
              <a:cs typeface="Courier New" panose="02070309020205020404" pitchFamily="49" charset="0"/>
            </a:rPr>
            <a:t>age_sq          -0.0001510  0.0001364  -1.107  0.26816    </a:t>
          </a:r>
        </a:p>
        <a:p>
          <a:r>
            <a:rPr lang="en-US" sz="800">
              <a:latin typeface="Courier New" panose="02070309020205020404" pitchFamily="49" charset="0"/>
              <a:cs typeface="Courier New" panose="02070309020205020404" pitchFamily="49" charset="0"/>
            </a:rPr>
            <a:t>---</a:t>
          </a:r>
        </a:p>
        <a:p>
          <a:r>
            <a:rPr lang="en-US" sz="800">
              <a:latin typeface="Courier New" panose="02070309020205020404" pitchFamily="49" charset="0"/>
              <a:cs typeface="Courier New" panose="02070309020205020404" pitchFamily="49" charset="0"/>
            </a:rPr>
            <a:t>Signif. codes:  0 ‘***’ 0.001 ‘**’ 0.01 ‘*’ 0.05 ‘.’ 0.1 ‘ ’ 1</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(Dispersion parameter for binomial family taken to be 1)</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Null deviance: 39139  on 67638  degrees of freedom</a:t>
          </a:r>
        </a:p>
        <a:p>
          <a:r>
            <a:rPr lang="en-US" sz="800">
              <a:latin typeface="Courier New" panose="02070309020205020404" pitchFamily="49" charset="0"/>
              <a:cs typeface="Courier New" panose="02070309020205020404" pitchFamily="49" charset="0"/>
            </a:rPr>
            <a:t>Residual deviance: 35974  on 67627  degrees of freedom</a:t>
          </a:r>
        </a:p>
        <a:p>
          <a:r>
            <a:rPr lang="en-US" sz="800">
              <a:latin typeface="Courier New" panose="02070309020205020404" pitchFamily="49" charset="0"/>
              <a:cs typeface="Courier New" panose="02070309020205020404" pitchFamily="49" charset="0"/>
            </a:rPr>
            <a:t>AIC: 35998</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Number of Fisher Scoring iterations: 6</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Null</a:t>
          </a:r>
          <a:r>
            <a:rPr lang="en-US" sz="800" baseline="0">
              <a:latin typeface="Courier New" panose="02070309020205020404" pitchFamily="49" charset="0"/>
              <a:cs typeface="Courier New" panose="02070309020205020404" pitchFamily="49" charset="0"/>
            </a:rPr>
            <a:t> deviance is -2LL for the constant-only model</a:t>
          </a:r>
        </a:p>
        <a:p>
          <a:r>
            <a:rPr lang="en-US" sz="800" baseline="0">
              <a:latin typeface="Courier New" panose="02070309020205020404" pitchFamily="49" charset="0"/>
              <a:cs typeface="Courier New" panose="02070309020205020404" pitchFamily="49" charset="0"/>
            </a:rPr>
            <a:t># Residual deviance is -2LL for the full model</a:t>
          </a:r>
        </a:p>
        <a:p>
          <a:r>
            <a:rPr lang="en-US" sz="800" baseline="0">
              <a:latin typeface="Courier New" panose="02070309020205020404" pitchFamily="49" charset="0"/>
              <a:cs typeface="Courier New" panose="02070309020205020404" pitchFamily="49" charset="0"/>
            </a:rPr>
            <a:t>#Aside from the difference in the constrast category for metro, this is the logistic regression model we had before.</a:t>
          </a:r>
          <a:endParaRPr lang="en-US" sz="800">
            <a:latin typeface="Courier New" panose="02070309020205020404" pitchFamily="49" charset="0"/>
            <a:cs typeface="Courier New" panose="02070309020205020404" pitchFamily="49" charset="0"/>
          </a:endParaRPr>
        </a:p>
      </xdr:txBody>
    </xdr:sp>
    <xdr:clientData/>
  </xdr:oneCellAnchor>
  <xdr:twoCellAnchor editAs="oneCell">
    <xdr:from>
      <xdr:col>19</xdr:col>
      <xdr:colOff>209549</xdr:colOff>
      <xdr:row>111</xdr:row>
      <xdr:rowOff>0</xdr:rowOff>
    </xdr:from>
    <xdr:to>
      <xdr:col>29</xdr:col>
      <xdr:colOff>557212</xdr:colOff>
      <xdr:row>139</xdr:row>
      <xdr:rowOff>152400</xdr:rowOff>
    </xdr:to>
    <xdr:pic>
      <xdr:nvPicPr>
        <xdr:cNvPr id="23" name="Picture 22"/>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1791949" y="17973675"/>
          <a:ext cx="6443663" cy="4686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30</xdr:col>
      <xdr:colOff>314325</xdr:colOff>
      <xdr:row>111</xdr:row>
      <xdr:rowOff>47625</xdr:rowOff>
    </xdr:from>
    <xdr:ext cx="7172326" cy="5062924"/>
    <xdr:sp macro="" textlink="">
      <xdr:nvSpPr>
        <xdr:cNvPr id="7" name="TextBox 6"/>
        <xdr:cNvSpPr txBox="1"/>
      </xdr:nvSpPr>
      <xdr:spPr>
        <a:xfrm>
          <a:off x="18602325" y="18021300"/>
          <a:ext cx="7172326" cy="50629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lang="en-US" sz="900">
              <a:latin typeface="Courier New" panose="02070309020205020404" pitchFamily="49" charset="0"/>
              <a:cs typeface="Courier New" panose="02070309020205020404" pitchFamily="49" charset="0"/>
            </a:rPr>
            <a:t>*This graph on the left I created with Stata's</a:t>
          </a:r>
          <a:r>
            <a:rPr lang="en-US" sz="900" baseline="0">
              <a:latin typeface="Courier New" panose="02070309020205020404" pitchFamily="49" charset="0"/>
              <a:cs typeface="Courier New" panose="02070309020205020404" pitchFamily="49" charset="0"/>
            </a:rPr>
            <a:t> margins and marginsplot commands:</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First the logistic regression as above:</a:t>
          </a:r>
        </a:p>
        <a:p>
          <a:endParaRPr lang="en-US" sz="900" baseline="0">
            <a:latin typeface="Courier New" panose="02070309020205020404" pitchFamily="49" charset="0"/>
            <a:cs typeface="Courier New" panose="02070309020205020404" pitchFamily="49" charset="0"/>
          </a:endParaRPr>
        </a:p>
        <a:p>
          <a:r>
            <a:rPr lang="en-US" sz="900" b="1">
              <a:latin typeface="Courier New" panose="02070309020205020404" pitchFamily="49" charset="0"/>
              <a:cs typeface="Courier New" panose="02070309020205020404" pitchFamily="49" charset="0"/>
            </a:rPr>
            <a:t>logistic disability i.sex i.race ib2.metro yrsed c.age##c.age if age&gt;25 &amp; age&lt;65, coef</a:t>
          </a:r>
        </a:p>
        <a:p>
          <a:endParaRPr lang="en-US" sz="900" b="1">
            <a:latin typeface="Courier New" panose="02070309020205020404" pitchFamily="49" charset="0"/>
            <a:cs typeface="Courier New" panose="02070309020205020404" pitchFamily="49" charset="0"/>
          </a:endParaRPr>
        </a:p>
        <a:p>
          <a:r>
            <a:rPr lang="en-US" sz="900" b="0">
              <a:latin typeface="Courier New" panose="02070309020205020404" pitchFamily="49" charset="0"/>
              <a:cs typeface="Courier New" panose="02070309020205020404" pitchFamily="49" charset="0"/>
            </a:rPr>
            <a:t>* then</a:t>
          </a:r>
        </a:p>
        <a:p>
          <a:endParaRPr lang="en-US" sz="900" b="1">
            <a:latin typeface="Courier New" panose="02070309020205020404" pitchFamily="49" charset="0"/>
            <a:cs typeface="Courier New" panose="02070309020205020404" pitchFamily="49" charset="0"/>
          </a:endParaRPr>
        </a:p>
        <a:p>
          <a:r>
            <a:rPr lang="en-US" sz="900" b="1">
              <a:latin typeface="Courier New" panose="02070309020205020404" pitchFamily="49" charset="0"/>
              <a:cs typeface="Courier New" panose="02070309020205020404" pitchFamily="49" charset="0"/>
            </a:rPr>
            <a:t>margins race, over(age)</a:t>
          </a:r>
        </a:p>
        <a:p>
          <a:endParaRPr lang="en-US" sz="900" b="1">
            <a:latin typeface="Courier New" panose="02070309020205020404" pitchFamily="49" charset="0"/>
            <a:cs typeface="Courier New" panose="02070309020205020404" pitchFamily="49" charset="0"/>
          </a:endParaRPr>
        </a:p>
        <a:p>
          <a:r>
            <a:rPr lang="en-US" sz="900" b="0">
              <a:latin typeface="Courier New" panose="02070309020205020404" pitchFamily="49" charset="0"/>
              <a:cs typeface="Courier New" panose="02070309020205020404" pitchFamily="49" charset="0"/>
            </a:rPr>
            <a:t>Predictive margins                                      Number of obs = 67,639</a:t>
          </a:r>
        </a:p>
        <a:p>
          <a:r>
            <a:rPr lang="en-US" sz="900" b="0">
              <a:latin typeface="Courier New" panose="02070309020205020404" pitchFamily="49" charset="0"/>
              <a:cs typeface="Courier New" panose="02070309020205020404" pitchFamily="49" charset="0"/>
            </a:rPr>
            <a:t>Model VCE: OIM</a:t>
          </a:r>
        </a:p>
        <a:p>
          <a:endParaRPr lang="en-US" sz="900" b="0">
            <a:latin typeface="Courier New" panose="02070309020205020404" pitchFamily="49" charset="0"/>
            <a:cs typeface="Courier New" panose="02070309020205020404" pitchFamily="49" charset="0"/>
          </a:endParaRPr>
        </a:p>
        <a:p>
          <a:r>
            <a:rPr lang="en-US" sz="900" b="0">
              <a:latin typeface="Courier New" panose="02070309020205020404" pitchFamily="49" charset="0"/>
              <a:cs typeface="Courier New" panose="02070309020205020404" pitchFamily="49" charset="0"/>
            </a:rPr>
            <a:t>Expression: Pr(disability), predict()</a:t>
          </a:r>
        </a:p>
        <a:p>
          <a:r>
            <a:rPr lang="en-US" sz="900" b="0">
              <a:latin typeface="Courier New" panose="02070309020205020404" pitchFamily="49" charset="0"/>
              <a:cs typeface="Courier New" panose="02070309020205020404" pitchFamily="49" charset="0"/>
            </a:rPr>
            <a:t>Over:       age</a:t>
          </a:r>
        </a:p>
        <a:p>
          <a:endParaRPr lang="en-US" sz="900" b="0">
            <a:latin typeface="Courier New" panose="02070309020205020404" pitchFamily="49" charset="0"/>
            <a:cs typeface="Courier New" panose="02070309020205020404" pitchFamily="49" charset="0"/>
          </a:endParaRPr>
        </a:p>
        <a:p>
          <a:r>
            <a:rPr lang="en-US" sz="900" b="0">
              <a:latin typeface="Courier New" panose="02070309020205020404" pitchFamily="49" charset="0"/>
              <a:cs typeface="Courier New" panose="02070309020205020404" pitchFamily="49" charset="0"/>
            </a:rPr>
            <a:t>--------------------------------------------------------------------------------------------------</a:t>
          </a:r>
        </a:p>
        <a:p>
          <a:r>
            <a:rPr lang="en-US" sz="900" b="0">
              <a:latin typeface="Courier New" panose="02070309020205020404" pitchFamily="49" charset="0"/>
              <a:cs typeface="Courier New" panose="02070309020205020404" pitchFamily="49" charset="0"/>
            </a:rPr>
            <a:t>                                 |            Delta-method</a:t>
          </a:r>
        </a:p>
        <a:p>
          <a:r>
            <a:rPr lang="en-US" sz="900" b="0">
              <a:latin typeface="Courier New" panose="02070309020205020404" pitchFamily="49" charset="0"/>
              <a:cs typeface="Courier New" panose="02070309020205020404" pitchFamily="49" charset="0"/>
            </a:rPr>
            <a:t>                                 |     Margin   std. err.      z    P&gt;|z|     [95% conf. interval]</a:t>
          </a:r>
        </a:p>
        <a:p>
          <a:r>
            <a:rPr lang="en-US" sz="900" b="0">
              <a:latin typeface="Courier New" panose="02070309020205020404" pitchFamily="49" charset="0"/>
              <a:cs typeface="Courier New" panose="02070309020205020404" pitchFamily="49" charset="0"/>
            </a:rPr>
            <a:t>---------------------------------+----------------------------------------------------------------</a:t>
          </a:r>
        </a:p>
        <a:p>
          <a:r>
            <a:rPr lang="en-US" sz="900" b="0">
              <a:latin typeface="Courier New" panose="02070309020205020404" pitchFamily="49" charset="0"/>
              <a:cs typeface="Courier New" panose="02070309020205020404" pitchFamily="49" charset="0"/>
            </a:rPr>
            <a:t>                        age#race |</a:t>
          </a:r>
        </a:p>
        <a:p>
          <a:r>
            <a:rPr lang="en-US" sz="900" b="0">
              <a:latin typeface="Courier New" panose="02070309020205020404" pitchFamily="49" charset="0"/>
              <a:cs typeface="Courier New" panose="02070309020205020404" pitchFamily="49" charset="0"/>
            </a:rPr>
            <a:t>                       26#White  |   .0291362   .0015358    18.97   0.000      .026126    .0321464</a:t>
          </a:r>
        </a:p>
        <a:p>
          <a:r>
            <a:rPr lang="en-US" sz="900" b="0">
              <a:latin typeface="Courier New" panose="02070309020205020404" pitchFamily="49" charset="0"/>
              <a:cs typeface="Courier New" panose="02070309020205020404" pitchFamily="49" charset="0"/>
            </a:rPr>
            <a:t>                 26#Black/Negro  |   .0518156   .0031305    16.55   0.000     .0456799    .0579513</a:t>
          </a:r>
        </a:p>
        <a:p>
          <a:r>
            <a:rPr lang="en-US" sz="900" b="0">
              <a:latin typeface="Courier New" panose="02070309020205020404" pitchFamily="49" charset="0"/>
              <a:cs typeface="Courier New" panose="02070309020205020404" pitchFamily="49" charset="0"/>
            </a:rPr>
            <a:t>26#American Indian/Aleut/Eskimo  |   .0396503   .0046113     8.60   0.000     .0306122    .0486883</a:t>
          </a:r>
        </a:p>
        <a:p>
          <a:r>
            <a:rPr lang="en-US" sz="900" b="0">
              <a:latin typeface="Courier New" panose="02070309020205020404" pitchFamily="49" charset="0"/>
              <a:cs typeface="Courier New" panose="02070309020205020404" pitchFamily="49" charset="0"/>
            </a:rPr>
            <a:t>   26#Asian or Pacific Islander  |     .01986    .002111     9.41   0.000     .0157225    .0239975</a:t>
          </a:r>
        </a:p>
        <a:p>
          <a:r>
            <a:rPr lang="en-US" sz="900" b="0">
              <a:latin typeface="Courier New" panose="02070309020205020404" pitchFamily="49" charset="0"/>
              <a:cs typeface="Courier New" panose="02070309020205020404" pitchFamily="49" charset="0"/>
            </a:rPr>
            <a:t>                       27#White  |   .0305848   .0014634    20.90   0.000     .0277166    .0334529</a:t>
          </a:r>
        </a:p>
        <a:p>
          <a:r>
            <a:rPr lang="en-US" sz="900" b="0">
              <a:latin typeface="Courier New" panose="02070309020205020404" pitchFamily="49" charset="0"/>
              <a:cs typeface="Courier New" panose="02070309020205020404" pitchFamily="49" charset="0"/>
            </a:rPr>
            <a:t>                 27#Black/Negro  |   .0542954   .0030586    17.75   0.000     .0483008    .0602901</a:t>
          </a:r>
        </a:p>
        <a:p>
          <a:r>
            <a:rPr lang="en-US" sz="900" b="0">
              <a:latin typeface="Courier New" panose="02070309020205020404" pitchFamily="49" charset="0"/>
              <a:cs typeface="Courier New" panose="02070309020205020404" pitchFamily="49" charset="0"/>
            </a:rPr>
            <a:t>27#American Indian/Aleut/Eskimo  |   .0415864    .004739     8.78   0.000      .032298    .0508747</a:t>
          </a:r>
        </a:p>
        <a:p>
          <a:r>
            <a:rPr lang="en-US" sz="900" b="0">
              <a:latin typeface="Courier New" panose="02070309020205020404" pitchFamily="49" charset="0"/>
              <a:cs typeface="Courier New" panose="02070309020205020404" pitchFamily="49" charset="0"/>
            </a:rPr>
            <a:t>   27#Asian or Pacific Islander  |   .0208637   .0021652     9.64   0.000     .0166199    .0251076</a:t>
          </a:r>
        </a:p>
        <a:p>
          <a:r>
            <a:rPr lang="en-US" sz="900" b="0">
              <a:latin typeface="Courier New" panose="02070309020205020404" pitchFamily="49" charset="0"/>
              <a:cs typeface="Courier New" panose="02070309020205020404" pitchFamily="49" charset="0"/>
            </a:rPr>
            <a:t>..................</a:t>
          </a:r>
        </a:p>
        <a:p>
          <a:endParaRPr lang="en-US" sz="900" b="0">
            <a:latin typeface="Courier New" panose="02070309020205020404" pitchFamily="49" charset="0"/>
            <a:cs typeface="Courier New" panose="02070309020205020404" pitchFamily="49" charset="0"/>
          </a:endParaRPr>
        </a:p>
        <a:p>
          <a:endParaRPr lang="en-US" sz="900" b="0">
            <a:latin typeface="Courier New" panose="02070309020205020404" pitchFamily="49" charset="0"/>
            <a:cs typeface="Courier New" panose="02070309020205020404" pitchFamily="49" charset="0"/>
          </a:endParaRPr>
        </a:p>
        <a:p>
          <a:r>
            <a:rPr lang="en-US" sz="900" b="0">
              <a:latin typeface="Courier New" panose="02070309020205020404" pitchFamily="49" charset="0"/>
              <a:cs typeface="Courier New" panose="02070309020205020404" pitchFamily="49" charset="0"/>
            </a:rPr>
            <a:t>* the</a:t>
          </a:r>
          <a:r>
            <a:rPr lang="en-US" sz="900" b="0" baseline="0">
              <a:latin typeface="Courier New" panose="02070309020205020404" pitchFamily="49" charset="0"/>
              <a:cs typeface="Courier New" panose="02070309020205020404" pitchFamily="49" charset="0"/>
            </a:rPr>
            <a:t> margins command produces a predicted probability of disability and an SE for each age-race combination, which is a long table I show just the first part of it above.</a:t>
          </a:r>
        </a:p>
        <a:p>
          <a:endParaRPr lang="en-US" sz="900" b="0" baseline="0">
            <a:latin typeface="Courier New" panose="02070309020205020404" pitchFamily="49" charset="0"/>
            <a:cs typeface="Courier New" panose="02070309020205020404" pitchFamily="49" charset="0"/>
          </a:endParaRPr>
        </a:p>
        <a:p>
          <a:endParaRPr lang="en-US" sz="900" b="0" baseline="0">
            <a:latin typeface="Courier New" panose="02070309020205020404" pitchFamily="49" charset="0"/>
            <a:cs typeface="Courier New" panose="02070309020205020404" pitchFamily="49" charset="0"/>
          </a:endParaRPr>
        </a:p>
        <a:p>
          <a:r>
            <a:rPr lang="en-US" sz="900" b="1">
              <a:latin typeface="Courier New" panose="02070309020205020404" pitchFamily="49" charset="0"/>
              <a:cs typeface="Courier New" panose="02070309020205020404" pitchFamily="49" charset="0"/>
            </a:rPr>
            <a:t>marginsplot, x(age)</a:t>
          </a:r>
        </a:p>
        <a:p>
          <a:r>
            <a:rPr lang="en-US" sz="900" b="0">
              <a:latin typeface="Courier New" panose="02070309020205020404" pitchFamily="49" charset="0"/>
              <a:cs typeface="Courier New" panose="02070309020205020404" pitchFamily="49" charset="0"/>
            </a:rPr>
            <a:t>* produces the graph on the left.</a:t>
          </a:r>
        </a:p>
      </xdr:txBody>
    </xdr:sp>
    <xdr:clientData/>
  </xdr:oneCellAnchor>
</xdr:wsDr>
</file>

<file path=xl/drawings/drawing23.xml><?xml version="1.0" encoding="utf-8"?>
<xdr:wsDr xmlns:xdr="http://schemas.openxmlformats.org/drawingml/2006/spreadsheetDrawing" xmlns:a="http://schemas.openxmlformats.org/drawingml/2006/main">
  <xdr:twoCellAnchor>
    <xdr:from>
      <xdr:col>1</xdr:col>
      <xdr:colOff>552450</xdr:colOff>
      <xdr:row>41</xdr:row>
      <xdr:rowOff>9525</xdr:rowOff>
    </xdr:from>
    <xdr:to>
      <xdr:col>9</xdr:col>
      <xdr:colOff>337198</xdr:colOff>
      <xdr:row>138</xdr:row>
      <xdr:rowOff>28575</xdr:rowOff>
    </xdr:to>
    <xdr:sp macro="" textlink="">
      <xdr:nvSpPr>
        <xdr:cNvPr id="17409" name="Text Box 1"/>
        <xdr:cNvSpPr txBox="1">
          <a:spLocks noChangeArrowheads="1"/>
        </xdr:cNvSpPr>
      </xdr:nvSpPr>
      <xdr:spPr bwMode="auto">
        <a:xfrm>
          <a:off x="1152525" y="4219575"/>
          <a:ext cx="6819900" cy="1572577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Courier New"/>
              <a:cs typeface="Courier New"/>
            </a:rPr>
            <a:t>RUNNING THE MODELS:</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Model 1: NO predictors, so constant only.</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1" i="0" u="none" strike="noStrike" baseline="0">
              <a:solidFill>
                <a:srgbClr val="000000"/>
              </a:solidFill>
              <a:latin typeface="Courier New"/>
              <a:cs typeface="Courier New"/>
            </a:rPr>
            <a:t>logit married if age&gt;16</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Iteration 0:   log likelihood = -67581.342  </a:t>
          </a:r>
        </a:p>
        <a:p>
          <a:pPr algn="l" rtl="0">
            <a:defRPr sz="1000"/>
          </a:pPr>
          <a:r>
            <a:rPr lang="en-US" sz="900" b="0" i="0" u="none" strike="noStrike" baseline="0">
              <a:solidFill>
                <a:srgbClr val="000000"/>
              </a:solidFill>
              <a:latin typeface="Courier New"/>
              <a:cs typeface="Courier New"/>
            </a:rPr>
            <a:t>Iteration 1:   log likelihood = -67581.342  </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Logistic regression                               Number of obs   =      99215</a:t>
          </a:r>
        </a:p>
        <a:p>
          <a:pPr algn="l" rtl="0">
            <a:defRPr sz="1000"/>
          </a:pPr>
          <a:r>
            <a:rPr lang="en-US" sz="900" b="0" i="0" u="none" strike="noStrike" baseline="0">
              <a:solidFill>
                <a:srgbClr val="000000"/>
              </a:solidFill>
              <a:latin typeface="Courier New"/>
              <a:cs typeface="Courier New"/>
            </a:rPr>
            <a:t>                                                  LR chi2(0)      =       0.00</a:t>
          </a:r>
        </a:p>
        <a:p>
          <a:pPr algn="l" rtl="0">
            <a:defRPr sz="1000"/>
          </a:pPr>
          <a:r>
            <a:rPr lang="en-US" sz="900" b="0" i="0" u="none" strike="noStrike" baseline="0">
              <a:solidFill>
                <a:srgbClr val="000000"/>
              </a:solidFill>
              <a:latin typeface="Courier New"/>
              <a:cs typeface="Courier New"/>
            </a:rPr>
            <a:t>                                                  Prob &gt; chi2     =          .</a:t>
          </a:r>
        </a:p>
        <a:p>
          <a:pPr algn="l" rtl="0">
            <a:defRPr sz="1000"/>
          </a:pPr>
          <a:r>
            <a:rPr lang="en-US" sz="900" b="0" i="0" u="none" strike="noStrike" baseline="0">
              <a:solidFill>
                <a:srgbClr val="000000"/>
              </a:solidFill>
              <a:latin typeface="Courier New"/>
              <a:cs typeface="Courier New"/>
            </a:rPr>
            <a:t>Log likelihood = -67581.342                       Pseudo R2       =     0.0000</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married |      Coef.   Std. Err.      z    P&gt;|z|     [95% Conf. Interval]</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_cons |   .3115416   .0064267    48.48   0.000     .2989455    .3241377</a:t>
          </a:r>
        </a:p>
        <a:p>
          <a:pPr algn="l" rtl="0">
            <a:defRPr sz="1000"/>
          </a:pPr>
          <a:r>
            <a:rPr lang="en-US" sz="900" b="0" i="0" u="none" strike="noStrike" baseline="0">
              <a:solidFill>
                <a:srgbClr val="000000"/>
              </a:solidFill>
              <a:latin typeface="Courier New"/>
              <a:cs typeface="Courier New"/>
            </a:rPr>
            <a:t>------------------------------------------------------------------------------</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a:t>
          </a:r>
          <a:r>
            <a:rPr lang="en-US" sz="900" b="1" i="0" u="none" strike="noStrike" baseline="0">
              <a:solidFill>
                <a:srgbClr val="000000"/>
              </a:solidFill>
              <a:latin typeface="Courier New"/>
              <a:cs typeface="Courier New"/>
            </a:rPr>
            <a:t>logit married age age_sq if age&gt;16</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Iteration 0:   log likelihood = -67581.342  </a:t>
          </a:r>
        </a:p>
        <a:p>
          <a:pPr algn="l" rtl="0">
            <a:defRPr sz="1000"/>
          </a:pPr>
          <a:r>
            <a:rPr lang="en-US" sz="900" b="0" i="0" u="none" strike="noStrike" baseline="0">
              <a:solidFill>
                <a:srgbClr val="000000"/>
              </a:solidFill>
              <a:latin typeface="Courier New"/>
              <a:cs typeface="Courier New"/>
            </a:rPr>
            <a:t>Iteration 1:   log likelihood = -59611.157  </a:t>
          </a:r>
        </a:p>
        <a:p>
          <a:pPr algn="l" rtl="0">
            <a:defRPr sz="1000"/>
          </a:pPr>
          <a:r>
            <a:rPr lang="en-US" sz="900" b="0" i="0" u="none" strike="noStrike" baseline="0">
              <a:solidFill>
                <a:srgbClr val="000000"/>
              </a:solidFill>
              <a:latin typeface="Courier New"/>
              <a:cs typeface="Courier New"/>
            </a:rPr>
            <a:t>Iteration 2:   log likelihood = -59606.232  </a:t>
          </a:r>
        </a:p>
        <a:p>
          <a:pPr algn="l" rtl="0">
            <a:defRPr sz="1000"/>
          </a:pPr>
          <a:r>
            <a:rPr lang="en-US" sz="900" b="0" i="0" u="none" strike="noStrike" baseline="0">
              <a:solidFill>
                <a:srgbClr val="000000"/>
              </a:solidFill>
              <a:latin typeface="Courier New"/>
              <a:cs typeface="Courier New"/>
            </a:rPr>
            <a:t>Iteration 3:   log likelihood = -59606.232  </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Logistic regression                               Number of obs   =      99215</a:t>
          </a:r>
        </a:p>
        <a:p>
          <a:pPr algn="l" rtl="0">
            <a:defRPr sz="1000"/>
          </a:pPr>
          <a:r>
            <a:rPr lang="en-US" sz="900" b="0" i="0" u="none" strike="noStrike" baseline="0">
              <a:solidFill>
                <a:srgbClr val="000000"/>
              </a:solidFill>
              <a:latin typeface="Courier New"/>
              <a:cs typeface="Courier New"/>
            </a:rPr>
            <a:t>                                                  LR chi2(2)      =   15950.22</a:t>
          </a:r>
        </a:p>
        <a:p>
          <a:pPr algn="l" rtl="0">
            <a:defRPr sz="1000"/>
          </a:pPr>
          <a:r>
            <a:rPr lang="en-US" sz="900" b="0" i="0" u="none" strike="noStrike" baseline="0">
              <a:solidFill>
                <a:srgbClr val="000000"/>
              </a:solidFill>
              <a:latin typeface="Courier New"/>
              <a:cs typeface="Courier New"/>
            </a:rPr>
            <a:t>                                                  Prob &gt; chi2     =     0.0000</a:t>
          </a:r>
        </a:p>
        <a:p>
          <a:pPr algn="l" rtl="0">
            <a:defRPr sz="1000"/>
          </a:pPr>
          <a:r>
            <a:rPr lang="en-US" sz="900" b="0" i="0" u="none" strike="noStrike" baseline="0">
              <a:solidFill>
                <a:srgbClr val="000000"/>
              </a:solidFill>
              <a:latin typeface="Courier New"/>
              <a:cs typeface="Courier New"/>
            </a:rPr>
            <a:t>Log likelihood = -59606.232                       Pseudo R2       =     0.1180</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married |      Coef.   Std. Err.      z    P&gt;|z|     [95% Conf. Interval]</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age |   .2399034   .0021659   110.76   0.000     .2356583    .2441486</a:t>
          </a:r>
        </a:p>
        <a:p>
          <a:pPr algn="l" rtl="0">
            <a:defRPr sz="1000"/>
          </a:pPr>
          <a:r>
            <a:rPr lang="en-US" sz="900" b="0" i="0" u="none" strike="noStrike" baseline="0">
              <a:solidFill>
                <a:srgbClr val="000000"/>
              </a:solidFill>
              <a:latin typeface="Courier New"/>
              <a:cs typeface="Courier New"/>
            </a:rPr>
            <a:t>      age_sq |  -.0022193   .0000215  -103.23   0.000    -.0022614   -.0021771</a:t>
          </a:r>
        </a:p>
        <a:p>
          <a:pPr algn="l" rtl="0">
            <a:defRPr sz="1000"/>
          </a:pPr>
          <a:r>
            <a:rPr lang="en-US" sz="900" b="0" i="0" u="none" strike="noStrike" baseline="0">
              <a:solidFill>
                <a:srgbClr val="000000"/>
              </a:solidFill>
              <a:latin typeface="Courier New"/>
              <a:cs typeface="Courier New"/>
            </a:rPr>
            <a:t>       _cons |  -5.263343   .0493725  -106.60   0.000    -5.360112   -5.166575</a:t>
          </a:r>
        </a:p>
        <a:p>
          <a:pPr algn="l" rtl="0">
            <a:defRPr sz="1000"/>
          </a:pPr>
          <a:r>
            <a:rPr lang="en-US" sz="900" b="0" i="0" u="none" strike="noStrike" baseline="0">
              <a:solidFill>
                <a:srgbClr val="000000"/>
              </a:solidFill>
              <a:latin typeface="Courier New"/>
              <a:cs typeface="Courier New"/>
            </a:rPr>
            <a:t>------------------------------------------------------------------------------</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a:t>
          </a:r>
          <a:r>
            <a:rPr lang="en-US" sz="900" b="1" i="0" u="none" strike="noStrike" baseline="0">
              <a:solidFill>
                <a:srgbClr val="000000"/>
              </a:solidFill>
              <a:latin typeface="Courier New"/>
              <a:cs typeface="Courier New"/>
            </a:rPr>
            <a:t>logit married age age_sq yrsed if age&gt;16</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Iteration 0:   log likelihood = -67581.342  </a:t>
          </a:r>
        </a:p>
        <a:p>
          <a:pPr algn="l" rtl="0">
            <a:defRPr sz="1000"/>
          </a:pPr>
          <a:r>
            <a:rPr lang="en-US" sz="900" b="0" i="0" u="none" strike="noStrike" baseline="0">
              <a:solidFill>
                <a:srgbClr val="000000"/>
              </a:solidFill>
              <a:latin typeface="Courier New"/>
              <a:cs typeface="Courier New"/>
            </a:rPr>
            <a:t>Iteration 1:   log likelihood = -59455.156  </a:t>
          </a:r>
        </a:p>
        <a:p>
          <a:pPr algn="l" rtl="0">
            <a:defRPr sz="1000"/>
          </a:pPr>
          <a:r>
            <a:rPr lang="en-US" sz="900" b="0" i="0" u="none" strike="noStrike" baseline="0">
              <a:solidFill>
                <a:srgbClr val="000000"/>
              </a:solidFill>
              <a:latin typeface="Courier New"/>
              <a:cs typeface="Courier New"/>
            </a:rPr>
            <a:t>Iteration 2:   log likelihood = -59450.943  </a:t>
          </a:r>
        </a:p>
        <a:p>
          <a:pPr algn="l" rtl="0">
            <a:defRPr sz="1000"/>
          </a:pPr>
          <a:r>
            <a:rPr lang="en-US" sz="900" b="0" i="0" u="none" strike="noStrike" baseline="0">
              <a:solidFill>
                <a:srgbClr val="000000"/>
              </a:solidFill>
              <a:latin typeface="Courier New"/>
              <a:cs typeface="Courier New"/>
            </a:rPr>
            <a:t>Iteration 3:   log likelihood = -59450.942  </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Logistic regression                               Number of obs   =      99215</a:t>
          </a:r>
        </a:p>
        <a:p>
          <a:pPr algn="l" rtl="0">
            <a:defRPr sz="1000"/>
          </a:pPr>
          <a:r>
            <a:rPr lang="en-US" sz="900" b="0" i="0" u="none" strike="noStrike" baseline="0">
              <a:solidFill>
                <a:srgbClr val="000000"/>
              </a:solidFill>
              <a:latin typeface="Courier New"/>
              <a:cs typeface="Courier New"/>
            </a:rPr>
            <a:t>                                                  LR chi2(3)      =   16260.80</a:t>
          </a:r>
        </a:p>
        <a:p>
          <a:pPr algn="l" rtl="0">
            <a:defRPr sz="1000"/>
          </a:pPr>
          <a:r>
            <a:rPr lang="en-US" sz="900" b="0" i="0" u="none" strike="noStrike" baseline="0">
              <a:solidFill>
                <a:srgbClr val="000000"/>
              </a:solidFill>
              <a:latin typeface="Courier New"/>
              <a:cs typeface="Courier New"/>
            </a:rPr>
            <a:t>                                                  Prob &gt; chi2     =     0.0000</a:t>
          </a:r>
        </a:p>
        <a:p>
          <a:pPr algn="l" rtl="0">
            <a:defRPr sz="1000"/>
          </a:pPr>
          <a:r>
            <a:rPr lang="en-US" sz="900" b="0" i="0" u="none" strike="noStrike" baseline="0">
              <a:solidFill>
                <a:srgbClr val="000000"/>
              </a:solidFill>
              <a:latin typeface="Courier New"/>
              <a:cs typeface="Courier New"/>
            </a:rPr>
            <a:t>Log likelihood = -59450.942                       Pseudo R2       =     0.1203</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married |      Coef.   Std. Err.      z    P&gt;|z|     [95% Conf. Interval]</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age |     .23473   .0021882   107.27   0.000     .2304412    .2390188</a:t>
          </a:r>
        </a:p>
        <a:p>
          <a:pPr algn="l" rtl="0">
            <a:defRPr sz="1000"/>
          </a:pPr>
          <a:r>
            <a:rPr lang="en-US" sz="900" b="0" i="0" u="none" strike="noStrike" baseline="0">
              <a:solidFill>
                <a:srgbClr val="000000"/>
              </a:solidFill>
              <a:latin typeface="Courier New"/>
              <a:cs typeface="Courier New"/>
            </a:rPr>
            <a:t>      age_sq |  -.0021575   .0000218   -99.05   0.000    -.0022002   -.0021148</a:t>
          </a:r>
        </a:p>
        <a:p>
          <a:pPr algn="l" rtl="0">
            <a:defRPr sz="1000"/>
          </a:pPr>
          <a:r>
            <a:rPr lang="en-US" sz="900" b="0" i="0" u="none" strike="noStrike" baseline="0">
              <a:solidFill>
                <a:srgbClr val="000000"/>
              </a:solidFill>
              <a:latin typeface="Courier New"/>
              <a:cs typeface="Courier New"/>
            </a:rPr>
            <a:t>       yrsed |   .0404459   .0022919    17.65   0.000     .0359539    .0449379</a:t>
          </a:r>
        </a:p>
        <a:p>
          <a:pPr algn="l" rtl="0">
            <a:defRPr sz="1000"/>
          </a:pPr>
          <a:r>
            <a:rPr lang="en-US" sz="900" b="0" i="0" u="none" strike="noStrike" baseline="0">
              <a:solidFill>
                <a:srgbClr val="000000"/>
              </a:solidFill>
              <a:latin typeface="Courier New"/>
              <a:cs typeface="Courier New"/>
            </a:rPr>
            <a:t>       _cons |  -5.698349   .0557695  -102.18   0.000    -5.807655   -5.589043</a:t>
          </a:r>
        </a:p>
        <a:p>
          <a:pPr algn="l" rtl="0">
            <a:defRPr sz="1000"/>
          </a:pPr>
          <a:r>
            <a:rPr lang="en-US" sz="900" b="0" i="0" u="none" strike="noStrike" baseline="0">
              <a:solidFill>
                <a:srgbClr val="000000"/>
              </a:solidFill>
              <a:latin typeface="Courier New"/>
              <a:cs typeface="Courier New"/>
            </a:rPr>
            <a:t>------------------------------------------------------------------------------</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a:t>
          </a:r>
          <a:r>
            <a:rPr lang="en-US" sz="900" b="1" i="0" u="none" strike="noStrike" baseline="0">
              <a:solidFill>
                <a:srgbClr val="000000"/>
              </a:solidFill>
              <a:latin typeface="Courier New"/>
              <a:cs typeface="Courier New"/>
            </a:rPr>
            <a:t>logit married age age_sq yrsed i.race if age&gt;16</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Iteration 0:   log likelihood = -67581.342  </a:t>
          </a:r>
        </a:p>
        <a:p>
          <a:pPr algn="l" rtl="0">
            <a:defRPr sz="1000"/>
          </a:pPr>
          <a:r>
            <a:rPr lang="en-US" sz="900" b="0" i="0" u="none" strike="noStrike" baseline="0">
              <a:solidFill>
                <a:srgbClr val="000000"/>
              </a:solidFill>
              <a:latin typeface="Courier New"/>
              <a:cs typeface="Courier New"/>
            </a:rPr>
            <a:t>Iteration 1:   log likelihood = -58578.161  </a:t>
          </a:r>
        </a:p>
        <a:p>
          <a:pPr algn="l" rtl="0">
            <a:defRPr sz="1000"/>
          </a:pPr>
          <a:r>
            <a:rPr lang="en-US" sz="900" b="0" i="0" u="none" strike="noStrike" baseline="0">
              <a:solidFill>
                <a:srgbClr val="000000"/>
              </a:solidFill>
              <a:latin typeface="Courier New"/>
              <a:cs typeface="Courier New"/>
            </a:rPr>
            <a:t>Iteration 2:   log likelihood =  -58573.75  </a:t>
          </a:r>
        </a:p>
        <a:p>
          <a:pPr algn="l" rtl="0">
            <a:defRPr sz="1000"/>
          </a:pPr>
          <a:r>
            <a:rPr lang="en-US" sz="900" b="0" i="0" u="none" strike="noStrike" baseline="0">
              <a:solidFill>
                <a:srgbClr val="000000"/>
              </a:solidFill>
              <a:latin typeface="Courier New"/>
              <a:cs typeface="Courier New"/>
            </a:rPr>
            <a:t>Iteration 3:   log likelihood =  -58573.75  </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Logistic regression                               Number of obs   =      99215</a:t>
          </a:r>
        </a:p>
        <a:p>
          <a:pPr algn="l" rtl="0">
            <a:defRPr sz="1000"/>
          </a:pPr>
          <a:r>
            <a:rPr lang="en-US" sz="900" b="0" i="0" u="none" strike="noStrike" baseline="0">
              <a:solidFill>
                <a:srgbClr val="000000"/>
              </a:solidFill>
              <a:latin typeface="Courier New"/>
              <a:cs typeface="Courier New"/>
            </a:rPr>
            <a:t>                                                  LR chi2(6)      =   18015.18</a:t>
          </a:r>
        </a:p>
        <a:p>
          <a:pPr algn="l" rtl="0">
            <a:defRPr sz="1000"/>
          </a:pPr>
          <a:r>
            <a:rPr lang="en-US" sz="900" b="0" i="0" u="none" strike="noStrike" baseline="0">
              <a:solidFill>
                <a:srgbClr val="000000"/>
              </a:solidFill>
              <a:latin typeface="Courier New"/>
              <a:cs typeface="Courier New"/>
            </a:rPr>
            <a:t>                                                  Prob &gt; chi2     =     0.0000</a:t>
          </a:r>
        </a:p>
        <a:p>
          <a:pPr algn="l" rtl="0">
            <a:defRPr sz="1000"/>
          </a:pPr>
          <a:r>
            <a:rPr lang="en-US" sz="900" b="0" i="0" u="none" strike="noStrike" baseline="0">
              <a:solidFill>
                <a:srgbClr val="000000"/>
              </a:solidFill>
              <a:latin typeface="Courier New"/>
              <a:cs typeface="Courier New"/>
            </a:rPr>
            <a:t>Log likelihood =  -58573.75                       Pseudo R2       =     0.1333</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married |      Coef.   Std. Err.      z    P&gt;|z|     [95% Conf. Interval]</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age |   .2391611   .0022143   108.01   0.000     .2348212    .2435011</a:t>
          </a:r>
        </a:p>
        <a:p>
          <a:pPr algn="l" rtl="0">
            <a:defRPr sz="1000"/>
          </a:pPr>
          <a:r>
            <a:rPr lang="en-US" sz="900" b="0" i="0" u="none" strike="noStrike" baseline="0">
              <a:solidFill>
                <a:srgbClr val="000000"/>
              </a:solidFill>
              <a:latin typeface="Courier New"/>
              <a:cs typeface="Courier New"/>
            </a:rPr>
            <a:t>      age_sq |  -.0022044    .000022  -100.01   0.000    -.0022476   -.0021612</a:t>
          </a:r>
        </a:p>
        <a:p>
          <a:pPr algn="l" rtl="0">
            <a:defRPr sz="1000"/>
          </a:pPr>
          <a:r>
            <a:rPr lang="en-US" sz="900" b="0" i="0" u="none" strike="noStrike" baseline="0">
              <a:solidFill>
                <a:srgbClr val="000000"/>
              </a:solidFill>
              <a:latin typeface="Courier New"/>
              <a:cs typeface="Courier New"/>
            </a:rPr>
            <a:t>       yrsed |   .0356504   .0023196    15.37   0.000      .031104    .0401968</a:t>
          </a:r>
        </a:p>
        <a:p>
          <a:pPr algn="l" rtl="0">
            <a:defRPr sz="1000"/>
          </a:pPr>
          <a:r>
            <a:rPr lang="en-US" sz="900" b="0" i="0" u="none" strike="noStrike" baseline="0">
              <a:solidFill>
                <a:srgbClr val="000000"/>
              </a:solidFill>
              <a:latin typeface="Courier New"/>
              <a:cs typeface="Courier New"/>
            </a:rPr>
            <a:t>             |</a:t>
          </a:r>
        </a:p>
        <a:p>
          <a:pPr algn="l" rtl="0">
            <a:defRPr sz="1000"/>
          </a:pPr>
          <a:r>
            <a:rPr lang="en-US" sz="900" b="0" i="0" u="none" strike="noStrike" baseline="0">
              <a:solidFill>
                <a:srgbClr val="000000"/>
              </a:solidFill>
              <a:latin typeface="Courier New"/>
              <a:cs typeface="Courier New"/>
            </a:rPr>
            <a:t>        race |</a:t>
          </a:r>
        </a:p>
        <a:p>
          <a:pPr algn="l" rtl="0">
            <a:defRPr sz="1000"/>
          </a:pPr>
          <a:r>
            <a:rPr lang="en-US" sz="900" b="0" i="0" u="none" strike="noStrike" baseline="0">
              <a:solidFill>
                <a:srgbClr val="000000"/>
              </a:solidFill>
              <a:latin typeface="Courier New"/>
              <a:cs typeface="Courier New"/>
            </a:rPr>
            <a:t>        200  |  -.9805831   .0240177   -40.83   0.000    -1.027657   -.9335092</a:t>
          </a:r>
        </a:p>
        <a:p>
          <a:pPr algn="l" rtl="0">
            <a:defRPr sz="1000"/>
          </a:pPr>
          <a:r>
            <a:rPr lang="en-US" sz="900" b="0" i="0" u="none" strike="noStrike" baseline="0">
              <a:solidFill>
                <a:srgbClr val="000000"/>
              </a:solidFill>
              <a:latin typeface="Courier New"/>
              <a:cs typeface="Courier New"/>
            </a:rPr>
            <a:t>        300  |  -.4451534   .0628657    -7.08   0.000     -.568368   -.3219389</a:t>
          </a:r>
        </a:p>
        <a:p>
          <a:pPr algn="l" rtl="0">
            <a:defRPr sz="1000"/>
          </a:pPr>
          <a:r>
            <a:rPr lang="en-US" sz="900" b="0" i="0" u="none" strike="noStrike" baseline="0">
              <a:solidFill>
                <a:srgbClr val="000000"/>
              </a:solidFill>
              <a:latin typeface="Courier New"/>
              <a:cs typeface="Courier New"/>
            </a:rPr>
            <a:t>        650  |   .0613259   .0386151     1.59   0.112    -.0143583    .1370101</a:t>
          </a:r>
        </a:p>
        <a:p>
          <a:pPr algn="l" rtl="0">
            <a:defRPr sz="1000"/>
          </a:pPr>
          <a:r>
            <a:rPr lang="en-US" sz="900" b="0" i="0" u="none" strike="noStrike" baseline="0">
              <a:solidFill>
                <a:srgbClr val="000000"/>
              </a:solidFill>
              <a:latin typeface="Courier New"/>
              <a:cs typeface="Courier New"/>
            </a:rPr>
            <a:t>             |</a:t>
          </a:r>
        </a:p>
        <a:p>
          <a:pPr algn="l" rtl="0">
            <a:defRPr sz="1000"/>
          </a:pPr>
          <a:r>
            <a:rPr lang="en-US" sz="900" b="0" i="0" u="none" strike="noStrike" baseline="0">
              <a:solidFill>
                <a:srgbClr val="000000"/>
              </a:solidFill>
              <a:latin typeface="Courier New"/>
              <a:cs typeface="Courier New"/>
            </a:rPr>
            <a:t>       _cons |  -5.626259   .0562521  -100.02   0.000    -5.736511   -5.516007</a:t>
          </a:r>
        </a:p>
        <a:p>
          <a:pPr algn="l" rtl="0">
            <a:defRPr sz="1000"/>
          </a:pPr>
          <a:r>
            <a:rPr lang="en-US" sz="900" b="0" i="0" u="none" strike="noStrike" baseline="0">
              <a:solidFill>
                <a:srgbClr val="000000"/>
              </a:solidFill>
              <a:latin typeface="Courier New"/>
              <a:cs typeface="Courier New"/>
            </a:rPr>
            <a:t>------------------------------------------------------------------------------</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1" i="0" u="none" strike="noStrike" baseline="0">
              <a:solidFill>
                <a:srgbClr val="000000"/>
              </a:solidFill>
              <a:latin typeface="Courier New"/>
              <a:cs typeface="Courier New"/>
            </a:rPr>
            <a:t>logit married age age_sq yrsed i.race i.statefip if age&gt;16</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Iteration 0:   log likelihood = -67581.342  </a:t>
          </a:r>
        </a:p>
        <a:p>
          <a:pPr algn="l" rtl="0">
            <a:defRPr sz="1000"/>
          </a:pPr>
          <a:r>
            <a:rPr lang="en-US" sz="900" b="0" i="0" u="none" strike="noStrike" baseline="0">
              <a:solidFill>
                <a:srgbClr val="000000"/>
              </a:solidFill>
              <a:latin typeface="Courier New"/>
              <a:cs typeface="Courier New"/>
            </a:rPr>
            <a:t>Iteration 1:   log likelihood = -58284.309  </a:t>
          </a:r>
        </a:p>
        <a:p>
          <a:pPr algn="l" rtl="0">
            <a:defRPr sz="1000"/>
          </a:pPr>
          <a:r>
            <a:rPr lang="en-US" sz="900" b="0" i="0" u="none" strike="noStrike" baseline="0">
              <a:solidFill>
                <a:srgbClr val="000000"/>
              </a:solidFill>
              <a:latin typeface="Courier New"/>
              <a:cs typeface="Courier New"/>
            </a:rPr>
            <a:t>Iteration 2:   log likelihood = -58276.992  </a:t>
          </a:r>
        </a:p>
        <a:p>
          <a:pPr algn="l" rtl="0">
            <a:defRPr sz="1000"/>
          </a:pPr>
          <a:r>
            <a:rPr lang="en-US" sz="900" b="0" i="0" u="none" strike="noStrike" baseline="0">
              <a:solidFill>
                <a:srgbClr val="000000"/>
              </a:solidFill>
              <a:latin typeface="Courier New"/>
              <a:cs typeface="Courier New"/>
            </a:rPr>
            <a:t>Iteration 3:   log likelihood = -58276.991  </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Logistic regression                               Number of obs   =      99215</a:t>
          </a:r>
        </a:p>
        <a:p>
          <a:pPr algn="l" rtl="0">
            <a:defRPr sz="1000"/>
          </a:pPr>
          <a:r>
            <a:rPr lang="en-US" sz="900" b="0" i="0" u="none" strike="noStrike" baseline="0">
              <a:solidFill>
                <a:srgbClr val="000000"/>
              </a:solidFill>
              <a:latin typeface="Courier New"/>
              <a:cs typeface="Courier New"/>
            </a:rPr>
            <a:t>                                                  LR chi2(56)     =   18608.70</a:t>
          </a:r>
        </a:p>
        <a:p>
          <a:pPr algn="l" rtl="0">
            <a:defRPr sz="1000"/>
          </a:pPr>
          <a:r>
            <a:rPr lang="en-US" sz="900" b="0" i="0" u="none" strike="noStrike" baseline="0">
              <a:solidFill>
                <a:srgbClr val="000000"/>
              </a:solidFill>
              <a:latin typeface="Courier New"/>
              <a:cs typeface="Courier New"/>
            </a:rPr>
            <a:t>                                                  Prob &gt; chi2     =     0.0000</a:t>
          </a:r>
        </a:p>
        <a:p>
          <a:pPr algn="l" rtl="0">
            <a:defRPr sz="1000"/>
          </a:pPr>
          <a:r>
            <a:rPr lang="en-US" sz="900" b="0" i="0" u="none" strike="noStrike" baseline="0">
              <a:solidFill>
                <a:srgbClr val="000000"/>
              </a:solidFill>
              <a:latin typeface="Courier New"/>
              <a:cs typeface="Courier New"/>
            </a:rPr>
            <a:t>Log likelihood = -58276.991                       Pseudo R2       =     0.1377</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married |      Coef.   Std. Err.      z    P&gt;|z|     [95% Conf. Interval]</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age |   .2402403   .0022248   107.98   0.000     .2358798    .2446008</a:t>
          </a:r>
        </a:p>
        <a:p>
          <a:pPr algn="l" rtl="0">
            <a:defRPr sz="1000"/>
          </a:pPr>
          <a:r>
            <a:rPr lang="en-US" sz="900" b="0" i="0" u="none" strike="noStrike" baseline="0">
              <a:solidFill>
                <a:srgbClr val="000000"/>
              </a:solidFill>
              <a:latin typeface="Courier New"/>
              <a:cs typeface="Courier New"/>
            </a:rPr>
            <a:t>        age_sq |  -.0022138   .0000222   -99.95   0.000    -.0022573   -.0021704</a:t>
          </a:r>
        </a:p>
        <a:p>
          <a:pPr algn="l" rtl="0">
            <a:defRPr sz="1000"/>
          </a:pPr>
          <a:r>
            <a:rPr lang="en-US" sz="900" b="0" i="0" u="none" strike="noStrike" baseline="0">
              <a:solidFill>
                <a:srgbClr val="000000"/>
              </a:solidFill>
              <a:latin typeface="Courier New"/>
              <a:cs typeface="Courier New"/>
            </a:rPr>
            <a:t>         yrsed |   .0367619   .0023451    15.68   0.000     .0321656    .0413582</a:t>
          </a:r>
        </a:p>
        <a:p>
          <a:pPr algn="l" rtl="0">
            <a:defRPr sz="1000"/>
          </a:pPr>
          <a:r>
            <a:rPr lang="en-US" sz="900" b="0" i="0" u="none" strike="noStrike" baseline="0">
              <a:solidFill>
                <a:srgbClr val="000000"/>
              </a:solidFill>
              <a:latin typeface="Courier New"/>
              <a:cs typeface="Courier New"/>
            </a:rPr>
            <a:t>               |</a:t>
          </a:r>
        </a:p>
        <a:p>
          <a:pPr algn="l" rtl="0">
            <a:defRPr sz="1000"/>
          </a:pPr>
          <a:r>
            <a:rPr lang="en-US" sz="900" b="0" i="0" u="none" strike="noStrike" baseline="0">
              <a:solidFill>
                <a:srgbClr val="000000"/>
              </a:solidFill>
              <a:latin typeface="Courier New"/>
              <a:cs typeface="Courier New"/>
            </a:rPr>
            <a:t>          race |</a:t>
          </a:r>
        </a:p>
        <a:p>
          <a:pPr algn="l" rtl="0">
            <a:defRPr sz="1000"/>
          </a:pPr>
          <a:r>
            <a:rPr lang="en-US" sz="900" b="0" i="0" u="none" strike="noStrike" baseline="0">
              <a:solidFill>
                <a:srgbClr val="000000"/>
              </a:solidFill>
              <a:latin typeface="Courier New"/>
              <a:cs typeface="Courier New"/>
            </a:rPr>
            <a:t>  Black/Negro  |  -.9701865   .0251453   -38.58   0.000     -1.01947   -.9209026</a:t>
          </a:r>
        </a:p>
        <a:p>
          <a:pPr algn="l" rtl="0">
            <a:defRPr sz="1000"/>
          </a:pPr>
          <a:r>
            <a:rPr lang="en-US" sz="900" b="0" i="0" u="none" strike="noStrike" baseline="0">
              <a:solidFill>
                <a:srgbClr val="000000"/>
              </a:solidFill>
              <a:latin typeface="Courier New"/>
              <a:cs typeface="Courier New"/>
            </a:rPr>
            <a:t>American In..  |  -.4578427   .0640789    -7.14   0.000     -.583435   -.3322503</a:t>
          </a:r>
        </a:p>
        <a:p>
          <a:pPr algn="l" rtl="0">
            <a:defRPr sz="1000"/>
          </a:pPr>
          <a:r>
            <a:rPr lang="en-US" sz="900" b="0" i="0" u="none" strike="noStrike" baseline="0">
              <a:solidFill>
                <a:srgbClr val="000000"/>
              </a:solidFill>
              <a:latin typeface="Courier New"/>
              <a:cs typeface="Courier New"/>
            </a:rPr>
            <a:t>Asian or Pa..  |   .1579831   .0416753     3.79   0.000      .076301    .2396652</a:t>
          </a:r>
        </a:p>
        <a:p>
          <a:pPr algn="l" rtl="0">
            <a:defRPr sz="1000"/>
          </a:pPr>
          <a:r>
            <a:rPr lang="en-US" sz="900" b="0" i="0" u="none" strike="noStrike" baseline="0">
              <a:solidFill>
                <a:srgbClr val="000000"/>
              </a:solidFill>
              <a:latin typeface="Courier New"/>
              <a:cs typeface="Courier New"/>
            </a:rPr>
            <a:t>               |</a:t>
          </a:r>
        </a:p>
        <a:p>
          <a:pPr algn="l" rtl="0">
            <a:defRPr sz="1000"/>
          </a:pPr>
          <a:r>
            <a:rPr lang="en-US" sz="900" b="0" i="0" u="none" strike="noStrike" baseline="0">
              <a:solidFill>
                <a:srgbClr val="000000"/>
              </a:solidFill>
              <a:latin typeface="Courier New"/>
              <a:cs typeface="Courier New"/>
            </a:rPr>
            <a:t>      statefip |</a:t>
          </a:r>
        </a:p>
        <a:p>
          <a:pPr algn="l" rtl="0">
            <a:defRPr sz="1000"/>
          </a:pPr>
          <a:r>
            <a:rPr lang="en-US" sz="900" b="0" i="0" u="none" strike="noStrike" baseline="0">
              <a:solidFill>
                <a:srgbClr val="000000"/>
              </a:solidFill>
              <a:latin typeface="Courier New"/>
              <a:cs typeface="Courier New"/>
            </a:rPr>
            <a:t>       Alaska  |  -.1821153   .0918614    -1.98   0.047    -.3621603   -.0020702</a:t>
          </a:r>
        </a:p>
        <a:p>
          <a:pPr algn="l" rtl="0">
            <a:defRPr sz="1000"/>
          </a:pPr>
          <a:r>
            <a:rPr lang="en-US" sz="900" b="0" i="0" u="none" strike="noStrike" baseline="0">
              <a:solidFill>
                <a:srgbClr val="000000"/>
              </a:solidFill>
              <a:latin typeface="Courier New"/>
              <a:cs typeface="Courier New"/>
            </a:rPr>
            <a:t>      Arizona  |  -.2448361   .0808403    -3.03   0.002    -.4032802    -.086392</a:t>
          </a:r>
        </a:p>
        <a:p>
          <a:pPr algn="l" rtl="0">
            <a:defRPr sz="1000"/>
          </a:pPr>
          <a:r>
            <a:rPr lang="en-US" sz="900" b="0" i="0" u="none" strike="noStrike" baseline="0">
              <a:solidFill>
                <a:srgbClr val="000000"/>
              </a:solidFill>
              <a:latin typeface="Courier New"/>
              <a:cs typeface="Courier New"/>
            </a:rPr>
            <a:t>     Arkansas  |   .0939196   .0884856     1.06   0.289     -.079509    .2673483</a:t>
          </a:r>
        </a:p>
        <a:p>
          <a:pPr algn="l" rtl="0">
            <a:defRPr sz="1000"/>
          </a:pPr>
          <a:r>
            <a:rPr lang="en-US" sz="900" b="0" i="0" u="none" strike="noStrike" baseline="0">
              <a:solidFill>
                <a:srgbClr val="000000"/>
              </a:solidFill>
              <a:latin typeface="Courier New"/>
              <a:cs typeface="Courier New"/>
            </a:rPr>
            <a:t>......... (truncated)</a:t>
          </a:r>
        </a:p>
      </xdr:txBody>
    </xdr:sp>
    <xdr:clientData/>
  </xdr:twoCellAnchor>
  <xdr:twoCellAnchor>
    <xdr:from>
      <xdr:col>2</xdr:col>
      <xdr:colOff>624840</xdr:colOff>
      <xdr:row>0</xdr:row>
      <xdr:rowOff>118109</xdr:rowOff>
    </xdr:from>
    <xdr:to>
      <xdr:col>14</xdr:col>
      <xdr:colOff>626750</xdr:colOff>
      <xdr:row>25</xdr:row>
      <xdr:rowOff>108585</xdr:rowOff>
    </xdr:to>
    <xdr:sp macro="" textlink="">
      <xdr:nvSpPr>
        <xdr:cNvPr id="17410" name="Text Box 2"/>
        <xdr:cNvSpPr txBox="1">
          <a:spLocks noChangeArrowheads="1"/>
        </xdr:cNvSpPr>
      </xdr:nvSpPr>
      <xdr:spPr bwMode="auto">
        <a:xfrm>
          <a:off x="2686050" y="123824"/>
          <a:ext cx="9534525" cy="4038601"/>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lnSpc>
              <a:spcPts val="1100"/>
            </a:lnSpc>
            <a:defRPr sz="1000"/>
          </a:pPr>
          <a:r>
            <a:rPr lang="en-US" sz="1000" b="0" i="0" u="none" strike="noStrike" baseline="0">
              <a:solidFill>
                <a:srgbClr val="000000"/>
              </a:solidFill>
              <a:latin typeface="Arial"/>
              <a:cs typeface="Arial"/>
            </a:rPr>
            <a:t>The likelihood ratio test tends to strongly favor adding more terms into the model, especially as the sample size of the dataset grows, because the chisquare likelihood ratio statistics are in part a function of sample size. This is reasonable of course: more sample size means more power to distiguish between competing hypotheses. The BIC and the AIC are two tests that start with the -2LL that is the building block of the likelihood ratio test, and add to each model's score some factor involving K, the number of terms in the model. For both BIC and AIC lower scores are better; see Raftery 1995 for an explanation of the probability of preferring one model over another given a difference in BIC.</a:t>
          </a:r>
        </a:p>
        <a:p>
          <a:pPr algn="l" rtl="0">
            <a:lnSpc>
              <a:spcPts val="1100"/>
            </a:lnSpc>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BIC= -2ln(likelihood) + Kln(n), where n is sample size and K is number of terms in the model</a:t>
          </a:r>
        </a:p>
        <a:p>
          <a:pPr algn="l" rtl="0">
            <a:defRPr sz="1000"/>
          </a:pPr>
          <a:r>
            <a:rPr lang="en-US" sz="1000" b="0" i="0" u="none" strike="noStrike" baseline="0">
              <a:solidFill>
                <a:srgbClr val="000000"/>
              </a:solidFill>
              <a:latin typeface="Arial"/>
              <a:cs typeface="Arial"/>
            </a:rPr>
            <a:t>AIC=  -2ln(likelihood) + 2K</a:t>
          </a:r>
        </a:p>
        <a:p>
          <a:pPr algn="l" rtl="0">
            <a:defRPr sz="1000"/>
          </a:pPr>
          <a:r>
            <a:rPr lang="en-US" sz="1000" b="0" i="0" u="none" strike="noStrike" baseline="0">
              <a:solidFill>
                <a:srgbClr val="000000"/>
              </a:solidFill>
              <a:latin typeface="Arial"/>
              <a:cs typeface="Arial"/>
            </a:rPr>
            <a:t>In large datasets, BIC penalizes the addition of new terms more than AIC because ln(n) is larger than 2. BIC favors parsimony more than AIC and more than LRT.</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Like the Likelihood, the real importance of the BIC and AIC is not the value for any one model, but the comparison of values between models. Here are two additional formulas for BIC which are presented in Raftery 1995, and which yield different values for each model, but the same value as below for the difference between models, where LRT is the Likelihood Ratio Test for the difference in -2LL between the two models in question:</a:t>
          </a:r>
        </a:p>
        <a:p>
          <a:pPr algn="l" rtl="0">
            <a:defRPr sz="1000"/>
          </a:pPr>
          <a:endParaRPr lang="en-US" sz="1000" b="0" i="0" u="none" strike="noStrike" baseline="0">
            <a:solidFill>
              <a:srgbClr val="000000"/>
            </a:solidFill>
            <a:latin typeface="Arial" panose="020B0604020202020204" pitchFamily="34" charset="0"/>
            <a:cs typeface="Arial" panose="020B0604020202020204" pitchFamily="34" charset="0"/>
          </a:endParaRPr>
        </a:p>
        <a:p>
          <a:r>
            <a:rPr lang="en-US" sz="1000" baseline="0">
              <a:effectLst/>
              <a:latin typeface="Arial" panose="020B0604020202020204" pitchFamily="34" charset="0"/>
              <a:ea typeface="+mn-ea"/>
              <a:cs typeface="Arial" panose="020B0604020202020204" pitchFamily="34" charset="0"/>
            </a:rPr>
            <a:t>* The comparison with the constant only model is BIC(1) = -LRT+Kln(n); where K is the number of variables not including the constant (Raftery eq. 23)</a:t>
          </a:r>
          <a:endParaRPr lang="en-US" sz="1000">
            <a:effectLst/>
            <a:latin typeface="Arial" panose="020B0604020202020204" pitchFamily="34" charset="0"/>
            <a:cs typeface="Arial" panose="020B0604020202020204" pitchFamily="34" charset="0"/>
          </a:endParaRPr>
        </a:p>
        <a:p>
          <a:r>
            <a:rPr lang="en-US" sz="1000" baseline="0">
              <a:effectLst/>
              <a:latin typeface="Arial" panose="020B0604020202020204" pitchFamily="34" charset="0"/>
              <a:ea typeface="+mn-ea"/>
              <a:cs typeface="Arial" panose="020B0604020202020204" pitchFamily="34" charset="0"/>
            </a:rPr>
            <a:t>* The comparison with saturated model is BIC(2)=LRT-(df)ln(n); where df is the number of degrees of freedom difference between the model and the saturated model, or n-k (Raftery eq. 20). </a:t>
          </a:r>
        </a:p>
        <a:p>
          <a:endParaRPr lang="en-US" sz="1000" baseline="0">
            <a:effectLst/>
            <a:latin typeface="Arial" panose="020B0604020202020204" pitchFamily="34" charset="0"/>
            <a:ea typeface="+mn-ea"/>
            <a:cs typeface="Arial" panose="020B0604020202020204" pitchFamily="34" charset="0"/>
          </a:endParaRPr>
        </a:p>
        <a:p>
          <a:r>
            <a:rPr lang="en-US" sz="1000" baseline="0">
              <a:effectLst/>
              <a:latin typeface="Arial" panose="020B0604020202020204" pitchFamily="34" charset="0"/>
              <a:ea typeface="+mn-ea"/>
              <a:cs typeface="Arial" panose="020B0604020202020204" pitchFamily="34" charset="0"/>
            </a:rPr>
            <a:t>Note how BIC(2) and BIC(1) appear to have reversed signs, because one is a comparison of a larger to a smaller nested model, and the second is the comparison of a smaller to a larger nested model. Note also that, according to Raftery, BIC is appropriate for comparison of non-nested models using the same set of data.</a:t>
          </a:r>
        </a:p>
        <a:p>
          <a:endParaRPr lang="en-US" sz="1000" baseline="0">
            <a:effectLst/>
            <a:latin typeface="Arial" panose="020B0604020202020204" pitchFamily="34" charset="0"/>
            <a:ea typeface="+mn-ea"/>
            <a:cs typeface="Arial" panose="020B0604020202020204" pitchFamily="34" charset="0"/>
          </a:endParaRPr>
        </a:p>
        <a:p>
          <a:r>
            <a:rPr lang="en-US" sz="1000" baseline="0">
              <a:effectLst/>
              <a:latin typeface="Arial" panose="020B0604020202020204" pitchFamily="34" charset="0"/>
              <a:ea typeface="+mn-ea"/>
              <a:cs typeface="Arial" panose="020B0604020202020204" pitchFamily="34" charset="0"/>
            </a:rPr>
            <a:t>References:</a:t>
          </a:r>
        </a:p>
        <a:p>
          <a:r>
            <a:rPr lang="en-US" sz="1000" baseline="0">
              <a:effectLst/>
              <a:latin typeface="Arial" panose="020B0604020202020204" pitchFamily="34" charset="0"/>
              <a:ea typeface="+mn-ea"/>
              <a:cs typeface="Arial" panose="020B0604020202020204" pitchFamily="34" charset="0"/>
            </a:rPr>
            <a:t>* </a:t>
          </a:r>
          <a:r>
            <a:rPr lang="en-US" sz="1000" smtClean="0">
              <a:latin typeface="Arial" panose="020B0604020202020204" pitchFamily="34" charset="0"/>
              <a:ea typeface="+mn-ea"/>
              <a:cs typeface="Arial" panose="020B0604020202020204" pitchFamily="34" charset="0"/>
            </a:rPr>
            <a:t>Raftery, Adrian E. 1995. "Bayesian Model Selection in Social Research." </a:t>
          </a:r>
          <a:r>
            <a:rPr lang="en-US" sz="1000" i="1" smtClean="0">
              <a:latin typeface="Arial" panose="020B0604020202020204" pitchFamily="34" charset="0"/>
              <a:ea typeface="+mn-ea"/>
              <a:cs typeface="Arial" panose="020B0604020202020204" pitchFamily="34" charset="0"/>
            </a:rPr>
            <a:t>Sociological Methodology</a:t>
          </a:r>
          <a:r>
            <a:rPr lang="en-US" sz="1000" i="0" smtClean="0">
              <a:latin typeface="Arial" panose="020B0604020202020204" pitchFamily="34" charset="0"/>
              <a:ea typeface="+mn-ea"/>
              <a:cs typeface="Arial" panose="020B0604020202020204" pitchFamily="34" charset="0"/>
            </a:rPr>
            <a:t> 25:111-163.</a:t>
          </a:r>
        </a:p>
        <a:p>
          <a:r>
            <a:rPr lang="en-US" sz="1000" i="0" smtClean="0">
              <a:effectLst/>
              <a:latin typeface="Arial" panose="020B0604020202020204" pitchFamily="34" charset="0"/>
              <a:ea typeface="+mn-ea"/>
              <a:cs typeface="Arial" panose="020B0604020202020204" pitchFamily="34" charset="0"/>
            </a:rPr>
            <a:t>for a critique of the BIC, see:</a:t>
          </a:r>
        </a:p>
        <a:p>
          <a:r>
            <a:rPr lang="en-US" sz="1000">
              <a:effectLst/>
              <a:latin typeface="Arial" panose="020B0604020202020204" pitchFamily="34" charset="0"/>
              <a:cs typeface="Arial" panose="020B0604020202020204" pitchFamily="34" charset="0"/>
            </a:rPr>
            <a:t>* </a:t>
          </a:r>
          <a:r>
            <a:rPr lang="en-US" sz="1000" smtClean="0">
              <a:latin typeface="Arial" panose="020B0604020202020204" pitchFamily="34" charset="0"/>
              <a:ea typeface="+mn-ea"/>
              <a:cs typeface="Arial" panose="020B0604020202020204" pitchFamily="34" charset="0"/>
            </a:rPr>
            <a:t>Weakliem, David L. 1999. "A Critique of the Bayesian Information Criterion for Model Selection." </a:t>
          </a:r>
          <a:r>
            <a:rPr lang="en-US" sz="1000" i="1" smtClean="0">
              <a:latin typeface="Arial" panose="020B0604020202020204" pitchFamily="34" charset="0"/>
              <a:ea typeface="+mn-ea"/>
              <a:cs typeface="Arial" panose="020B0604020202020204" pitchFamily="34" charset="0"/>
            </a:rPr>
            <a:t>Sociological Methods and Research</a:t>
          </a:r>
          <a:r>
            <a:rPr lang="en-US" sz="1000" i="0" smtClean="0">
              <a:latin typeface="Arial" panose="020B0604020202020204" pitchFamily="34" charset="0"/>
              <a:ea typeface="+mn-ea"/>
              <a:cs typeface="Arial" panose="020B0604020202020204" pitchFamily="34" charset="0"/>
            </a:rPr>
            <a:t> 27 (3):359-397.</a:t>
          </a:r>
          <a:endParaRPr lang="en-US" sz="1000">
            <a:effectLst/>
            <a:latin typeface="Arial" panose="020B0604020202020204" pitchFamily="34" charset="0"/>
            <a:cs typeface="Arial" panose="020B0604020202020204" pitchFamily="34" charset="0"/>
          </a:endParaRPr>
        </a:p>
        <a:p>
          <a:pPr algn="l" rtl="0">
            <a:defRPr sz="1000"/>
          </a:pPr>
          <a:endParaRPr lang="en-US" sz="1000" b="0" i="0" u="none" strike="noStrike" baseline="0">
            <a:solidFill>
              <a:srgbClr val="000000"/>
            </a:solidFill>
            <a:latin typeface="Arial"/>
            <a:cs typeface="Arial"/>
          </a:endParaRPr>
        </a:p>
      </xdr:txBody>
    </xdr:sp>
    <xdr:clientData/>
  </xdr:twoCellAnchor>
  <xdr:twoCellAnchor>
    <xdr:from>
      <xdr:col>10</xdr:col>
      <xdr:colOff>9524</xdr:colOff>
      <xdr:row>40</xdr:row>
      <xdr:rowOff>118110</xdr:rowOff>
    </xdr:from>
    <xdr:to>
      <xdr:col>15</xdr:col>
      <xdr:colOff>409575</xdr:colOff>
      <xdr:row>56</xdr:row>
      <xdr:rowOff>133350</xdr:rowOff>
    </xdr:to>
    <xdr:sp macro="" textlink="">
      <xdr:nvSpPr>
        <xdr:cNvPr id="2" name="TextBox 1"/>
        <xdr:cNvSpPr txBox="1"/>
      </xdr:nvSpPr>
      <xdr:spPr>
        <a:xfrm>
          <a:off x="7991474" y="6595110"/>
          <a:ext cx="3648076" cy="260604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t>On</a:t>
          </a:r>
          <a:r>
            <a:rPr lang="en-US" sz="1100" b="1" baseline="0"/>
            <a:t> the different ways of arriving at the same LRT:</a:t>
          </a:r>
        </a:p>
        <a:p>
          <a:r>
            <a:rPr lang="en-US" sz="1100"/>
            <a:t>Since the LRT test that Stata produces at the top</a:t>
          </a:r>
          <a:r>
            <a:rPr lang="en-US" sz="1100" baseline="0"/>
            <a:t> of every logistic regression is just the </a:t>
          </a:r>
          <a:r>
            <a:rPr lang="en-US" sz="1100"/>
            <a:t>comparison of that </a:t>
          </a:r>
          <a:r>
            <a:rPr lang="en-US" sz="1100" baseline="0"/>
            <a:t>model, let's say M3, </a:t>
          </a:r>
          <a:r>
            <a:rPr lang="en-US" sz="1100"/>
            <a:t>to the constant only model already involves -2LL of M3 and -2LL of the contant only model,</a:t>
          </a:r>
          <a:r>
            <a:rPr lang="en-US" sz="1100" baseline="0"/>
            <a:t> subtracting the  LRT statistic of any 2 nested models is the same as calculating the -2LL difference between those 2 models, because the comparison to the constant drops out, i.e:</a:t>
          </a:r>
        </a:p>
        <a:p>
          <a:endParaRPr lang="en-US" sz="1100" baseline="0"/>
        </a:p>
        <a:p>
          <a:r>
            <a:rPr lang="en-US" sz="1100" baseline="0"/>
            <a:t>LRT M3 compared to M2=</a:t>
          </a:r>
        </a:p>
        <a:p>
          <a:r>
            <a:rPr lang="en-US" sz="1100" baseline="0"/>
            <a:t>-2LL(M2)-(-2LL(M3))=LRT of M3 (compared to constant only)-LRT of M2 (compared to constant only)=</a:t>
          </a:r>
        </a:p>
        <a:p>
          <a:r>
            <a:rPr lang="en-US" sz="1100" baseline="0"/>
            <a:t>-2LL(const_only)-(-2LL(M3))-  [-2LL(const_only)-(-2LL(M2))]</a:t>
          </a:r>
        </a:p>
        <a:p>
          <a:endParaRPr lang="en-US" sz="1100" baseline="0"/>
        </a:p>
      </xdr:txBody>
    </xdr:sp>
    <xdr:clientData/>
  </xdr:twoCellAnchor>
  <xdr:oneCellAnchor>
    <xdr:from>
      <xdr:col>16</xdr:col>
      <xdr:colOff>779144</xdr:colOff>
      <xdr:row>40</xdr:row>
      <xdr:rowOff>70483</xdr:rowOff>
    </xdr:from>
    <xdr:ext cx="2954656" cy="4742452"/>
    <xdr:sp macro="" textlink="">
      <xdr:nvSpPr>
        <xdr:cNvPr id="3" name="TextBox 2"/>
        <xdr:cNvSpPr txBox="1"/>
      </xdr:nvSpPr>
      <xdr:spPr>
        <a:xfrm>
          <a:off x="12930113" y="6869868"/>
          <a:ext cx="2954656" cy="474245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lang="en-US" sz="1100" b="1"/>
            <a:t>Generating P values for the BIC test: see BIC probability formula above. </a:t>
          </a:r>
        </a:p>
        <a:p>
          <a:r>
            <a:rPr lang="en-US" sz="1100" b="0"/>
            <a:t>Let's</a:t>
          </a:r>
          <a:r>
            <a:rPr lang="en-US" sz="1100" b="0" baseline="0"/>
            <a:t> define Bayes Factor, BF=exp(-BIC/2), where BIC= BIC comparison of two models, and BIC will be negative if M2 fits better than M1. Then Bayes probability of M1 compared to M2 (the model with fewer terms compared to the model with more terms)= 1/(BF+1).</a:t>
          </a:r>
          <a:endParaRPr lang="en-US" sz="1100" b="0"/>
        </a:p>
        <a:p>
          <a:endParaRPr lang="en-US" sz="1100" b="1"/>
        </a:p>
        <a:p>
          <a:r>
            <a:rPr lang="en-US" sz="1100"/>
            <a:t>Note that, since</a:t>
          </a:r>
          <a:r>
            <a:rPr lang="en-US" sz="1100" baseline="0"/>
            <a:t> the Bayes factor, the ratio of the likelihoods of the two models is B such that 2ln(B)=BIC difference, a BIC difference of 10 corresponds to a Bayes factor BF, or a ratio of e(BIC difference/2), or if BIC difference=10, likelihoods of about e</a:t>
          </a:r>
          <a:r>
            <a:rPr lang="en-US" sz="1100" baseline="30000"/>
            <a:t>5</a:t>
          </a:r>
          <a:r>
            <a:rPr lang="en-US" sz="1100" baseline="0"/>
            <a:t>=148 to 1, or a P value of less than 0.01 that the worse fitting model (the model with the higher BIC) is actually better. See Raftery 1995. In the above probability calculations based on BIC, the -10 value is just an imaginary value. The -18.3 BIC comparison of model 5 to model 4 prefers model 5 because smaller BIC means better fit.  The corresponding Bayes Factor is about 9,250. The BIC probability that Model 4 fits better than Model 5 is about 0.0001, and the corresponding probability that Model 5 fits better than Model 4 is 1-0.0001, or about 0.999.</a:t>
          </a:r>
          <a:endParaRPr lang="en-US" sz="1100"/>
        </a:p>
      </xdr:txBody>
    </xdr:sp>
    <xdr:clientData/>
  </xdr:oneCellAnchor>
  <xdr:twoCellAnchor>
    <xdr:from>
      <xdr:col>9</xdr:col>
      <xdr:colOff>962025</xdr:colOff>
      <xdr:row>57</xdr:row>
      <xdr:rowOff>133349</xdr:rowOff>
    </xdr:from>
    <xdr:to>
      <xdr:col>16</xdr:col>
      <xdr:colOff>295275</xdr:colOff>
      <xdr:row>108</xdr:row>
      <xdr:rowOff>104775</xdr:rowOff>
    </xdr:to>
    <xdr:sp macro="" textlink="">
      <xdr:nvSpPr>
        <xdr:cNvPr id="4" name="TextBox 3"/>
        <xdr:cNvSpPr txBox="1"/>
      </xdr:nvSpPr>
      <xdr:spPr>
        <a:xfrm>
          <a:off x="7972425" y="9363074"/>
          <a:ext cx="4162425" cy="82296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t>Calculating P values for the chisquare distribution:</a:t>
          </a:r>
        </a:p>
        <a:p>
          <a:r>
            <a:rPr lang="en-US" sz="1100"/>
            <a:t>Each likelihood</a:t>
          </a:r>
          <a:r>
            <a:rPr lang="en-US" sz="1100" baseline="0"/>
            <a:t> ratio test in the table above prefers the  larger model to the smaller model. High values of the LRT show that the additional terms in the model have improved the fit more than we would expect by chance. Small values of the LRT statistic (below the 95th percentile for chisquare with that many degrees of freedom) would not reject the null hypothesis and lead us to prefer the model with fewer terms. </a:t>
          </a:r>
        </a:p>
        <a:p>
          <a:endParaRPr lang="en-US" sz="1100" baseline="0"/>
        </a:p>
        <a:p>
          <a:r>
            <a:rPr lang="en-US" sz="1100" baseline="0"/>
            <a:t>For instance, the comparison of model 5 to model 4 yields a LRT chisquare statistic of 593.5 on 50 degrees of freedom. The expected value of chisquare (50) is 50, and the 95% of the cumulative chisquare distribution with 50 degrees of freedom is about 67. So values of the LRT less than 67 would have not rejected the null hypothesis that models 4 and 5 fit equally well, and we would have preferred model 4. Since the chisquare statistic is larger than 67 (at 593.5), we reject the null hypothesis that models 4 and 5 fit equally well, and we prefer the better fitting model 5.</a:t>
          </a:r>
        </a:p>
        <a:p>
          <a:endParaRPr lang="en-US" sz="1100" baseline="0"/>
        </a:p>
        <a:p>
          <a:r>
            <a:rPr lang="en-US" sz="900" baseline="0">
              <a:latin typeface="Courier New" panose="02070309020205020404" pitchFamily="49" charset="0"/>
              <a:cs typeface="Courier New" panose="02070309020205020404" pitchFamily="49" charset="0"/>
            </a:rPr>
            <a:t>. </a:t>
          </a:r>
          <a:r>
            <a:rPr lang="en-US" sz="900" b="0" baseline="0">
              <a:latin typeface="Courier New" panose="02070309020205020404" pitchFamily="49" charset="0"/>
              <a:cs typeface="Courier New" panose="02070309020205020404" pitchFamily="49" charset="0"/>
            </a:rPr>
            <a:t>display invchi2tail(50,0.05)</a:t>
          </a:r>
        </a:p>
        <a:p>
          <a:r>
            <a:rPr lang="en-US" sz="900" baseline="0">
              <a:latin typeface="Courier New" panose="02070309020205020404" pitchFamily="49" charset="0"/>
              <a:cs typeface="Courier New" panose="02070309020205020404" pitchFamily="49" charset="0"/>
            </a:rPr>
            <a:t>67.504807</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display invchi2tail(50,0.01)</a:t>
          </a:r>
        </a:p>
        <a:p>
          <a:r>
            <a:rPr lang="en-US" sz="900" baseline="0">
              <a:latin typeface="Courier New" panose="02070309020205020404" pitchFamily="49" charset="0"/>
              <a:cs typeface="Courier New" panose="02070309020205020404" pitchFamily="49" charset="0"/>
            </a:rPr>
            <a:t>76.153891</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display invchi2tail(50,0.001)</a:t>
          </a:r>
        </a:p>
        <a:p>
          <a:r>
            <a:rPr lang="en-US" sz="900" baseline="0">
              <a:latin typeface="Courier New" panose="02070309020205020404" pitchFamily="49" charset="0"/>
              <a:cs typeface="Courier New" panose="02070309020205020404" pitchFamily="49" charset="0"/>
            </a:rPr>
            <a:t>86.660815</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display invchi2tail(50,0.000000001)</a:t>
          </a:r>
        </a:p>
        <a:p>
          <a:r>
            <a:rPr lang="en-US" sz="900" baseline="0">
              <a:latin typeface="Courier New" panose="02070309020205020404" pitchFamily="49" charset="0"/>
              <a:cs typeface="Courier New" panose="02070309020205020404" pitchFamily="49" charset="0"/>
            </a:rPr>
            <a:t>134.86856</a:t>
          </a:r>
        </a:p>
        <a:p>
          <a:endParaRPr lang="en-US" sz="1100" baseline="0"/>
        </a:p>
        <a:p>
          <a:r>
            <a:rPr lang="en-US" sz="1100" baseline="0"/>
            <a:t>The actual p value for the LRT test between models 4 and 5, is about 10</a:t>
          </a:r>
          <a:r>
            <a:rPr lang="en-US" sz="1100" baseline="30000"/>
            <a:t>-94</a:t>
          </a:r>
          <a:r>
            <a:rPr lang="en-US" sz="1100" baseline="0"/>
            <a:t>, really small.</a:t>
          </a:r>
        </a:p>
        <a:p>
          <a:endParaRPr lang="en-US" sz="1100" baseline="0"/>
        </a:p>
        <a:p>
          <a:r>
            <a:rPr lang="en-US" sz="900" baseline="0">
              <a:latin typeface="Courier New" panose="02070309020205020404" pitchFamily="49" charset="0"/>
              <a:cs typeface="Courier New" panose="02070309020205020404" pitchFamily="49" charset="0"/>
            </a:rPr>
            <a:t>. display chi2tail(50,593.5)</a:t>
          </a:r>
        </a:p>
        <a:p>
          <a:r>
            <a:rPr lang="en-US" sz="900" baseline="0">
              <a:latin typeface="Courier New" panose="02070309020205020404" pitchFamily="49" charset="0"/>
              <a:cs typeface="Courier New" panose="02070309020205020404" pitchFamily="49" charset="0"/>
            </a:rPr>
            <a:t>5.061e-94</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And as always, where Excel shows the P values above to be zero for chisquare tests, that is only because the real P value of the test is too small to calculate or display (but it must be greater than zero).</a:t>
          </a:r>
        </a:p>
        <a:p>
          <a:endParaRPr lang="en-US" sz="1100" baseline="0"/>
        </a:p>
        <a:p>
          <a:r>
            <a:rPr lang="en-US" sz="1100" baseline="0"/>
            <a:t>Notice that the parsimony loving BIC statistic also prefers model 5 to model 4, but in BIC terms the P value for the test is not so tiny (BIC P value is about 10</a:t>
          </a:r>
          <a:r>
            <a:rPr lang="en-US" sz="1100" baseline="30000"/>
            <a:t>-4</a:t>
          </a:r>
          <a:r>
            <a:rPr lang="en-US" sz="1100" baseline="0"/>
            <a:t>), meaning from the BIC point of view, it is not so unbelievable that models 4 and 5 fit equally well, but the P value for this null hypothesis is still less than 0.05, rejecting the null hypothesis of equal fit, and preferring model 5.</a:t>
          </a:r>
        </a:p>
        <a:p>
          <a:endParaRPr lang="en-US" sz="1100" baseline="0"/>
        </a:p>
        <a:p>
          <a:r>
            <a:rPr lang="en-US" sz="1100" baseline="0"/>
            <a:t>The P value for the LRT comparisons of models indicates the probability that the difference in fits of the models could have occurred by chance.</a:t>
          </a:r>
        </a:p>
        <a:p>
          <a:endParaRPr lang="en-US" sz="1100" baseline="0"/>
        </a:p>
        <a:p>
          <a:endParaRPr lang="en-US" sz="1100" baseline="0"/>
        </a:p>
        <a:p>
          <a:endParaRPr lang="en-US" sz="1100"/>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7</xdr:col>
      <xdr:colOff>152400</xdr:colOff>
      <xdr:row>48</xdr:row>
      <xdr:rowOff>0</xdr:rowOff>
    </xdr:from>
    <xdr:to>
      <xdr:col>16</xdr:col>
      <xdr:colOff>133350</xdr:colOff>
      <xdr:row>75</xdr:row>
      <xdr:rowOff>95250</xdr:rowOff>
    </xdr:to>
    <xdr:graphicFrame macro="">
      <xdr:nvGraphicFramePr>
        <xdr:cNvPr id="19351"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533400</xdr:colOff>
      <xdr:row>1</xdr:row>
      <xdr:rowOff>118110</xdr:rowOff>
    </xdr:from>
    <xdr:to>
      <xdr:col>12</xdr:col>
      <xdr:colOff>581025</xdr:colOff>
      <xdr:row>11</xdr:row>
      <xdr:rowOff>28674</xdr:rowOff>
    </xdr:to>
    <xdr:sp macro="" textlink="">
      <xdr:nvSpPr>
        <xdr:cNvPr id="18434" name="Text Box 2"/>
        <xdr:cNvSpPr txBox="1">
          <a:spLocks noChangeArrowheads="1"/>
        </xdr:cNvSpPr>
      </xdr:nvSpPr>
      <xdr:spPr bwMode="auto">
        <a:xfrm>
          <a:off x="6629400" y="285750"/>
          <a:ext cx="1266825" cy="152400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point probabilities of the chisquare distribution.</a:t>
          </a:r>
        </a:p>
      </xdr:txBody>
    </xdr:sp>
    <xdr:clientData/>
  </xdr:twoCellAnchor>
  <xdr:twoCellAnchor>
    <xdr:from>
      <xdr:col>5</xdr:col>
      <xdr:colOff>381000</xdr:colOff>
      <xdr:row>13</xdr:row>
      <xdr:rowOff>133350</xdr:rowOff>
    </xdr:from>
    <xdr:to>
      <xdr:col>14</xdr:col>
      <xdr:colOff>485775</xdr:colOff>
      <xdr:row>37</xdr:row>
      <xdr:rowOff>152400</xdr:rowOff>
    </xdr:to>
    <xdr:graphicFrame macro="">
      <xdr:nvGraphicFramePr>
        <xdr:cNvPr id="19353"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5.xml><?xml version="1.0" encoding="utf-8"?>
<xdr:wsDr xmlns:xdr="http://schemas.openxmlformats.org/drawingml/2006/spreadsheetDrawing" xmlns:a="http://schemas.openxmlformats.org/drawingml/2006/main">
  <xdr:twoCellAnchor>
    <xdr:from>
      <xdr:col>2</xdr:col>
      <xdr:colOff>361950</xdr:colOff>
      <xdr:row>43</xdr:row>
      <xdr:rowOff>47624</xdr:rowOff>
    </xdr:from>
    <xdr:to>
      <xdr:col>14</xdr:col>
      <xdr:colOff>371475</xdr:colOff>
      <xdr:row>97</xdr:row>
      <xdr:rowOff>19050</xdr:rowOff>
    </xdr:to>
    <xdr:sp macro="" textlink="">
      <xdr:nvSpPr>
        <xdr:cNvPr id="19457" name="Text Box 1"/>
        <xdr:cNvSpPr txBox="1">
          <a:spLocks noChangeArrowheads="1"/>
        </xdr:cNvSpPr>
      </xdr:nvSpPr>
      <xdr:spPr bwMode="auto">
        <a:xfrm>
          <a:off x="1581150" y="7019924"/>
          <a:ext cx="7324725" cy="8705851"/>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900" b="0" i="0" u="none" strike="noStrike" baseline="0">
              <a:solidFill>
                <a:srgbClr val="000000"/>
              </a:solidFill>
              <a:latin typeface="Courier New"/>
              <a:cs typeface="Courier New"/>
            </a:rPr>
            <a:t>. </a:t>
          </a:r>
          <a:r>
            <a:rPr lang="en-US" sz="900" b="1" i="0" u="none" strike="noStrike" baseline="0">
              <a:solidFill>
                <a:srgbClr val="000000"/>
              </a:solidFill>
              <a:latin typeface="Courier New"/>
              <a:cs typeface="Courier New"/>
            </a:rPr>
            <a:t>tabulate race marst, chi2 lrchi2</a:t>
          </a:r>
          <a:endParaRPr lang="en-US" sz="900" b="0" i="0" u="none" strike="noStrike" baseline="0">
            <a:solidFill>
              <a:srgbClr val="000000"/>
            </a:solidFill>
            <a:latin typeface="Courier New"/>
            <a:cs typeface="Courier New"/>
          </a:endParaRP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                          Marital status</a:t>
          </a:r>
        </a:p>
        <a:p>
          <a:pPr algn="l" rtl="0">
            <a:defRPr sz="1000"/>
          </a:pPr>
          <a:r>
            <a:rPr lang="en-US" sz="900" b="0" i="0" u="none" strike="noStrike" baseline="0">
              <a:solidFill>
                <a:srgbClr val="000000"/>
              </a:solidFill>
              <a:latin typeface="Courier New"/>
              <a:cs typeface="Courier New"/>
            </a:rPr>
            <a:t>                 Race | Married,   Married,   Separated   Divorced    Widowed  Never mar |     Total</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White |    49,938      1,055      1,498      8,138      5,546     47,300 |   113,475 </a:t>
          </a:r>
        </a:p>
        <a:p>
          <a:pPr algn="l" rtl="0">
            <a:defRPr sz="1000"/>
          </a:pPr>
          <a:r>
            <a:rPr lang="en-US" sz="900" b="0" i="0" u="none" strike="noStrike" baseline="0">
              <a:solidFill>
                <a:srgbClr val="000000"/>
              </a:solidFill>
              <a:latin typeface="Courier New"/>
              <a:cs typeface="Courier New"/>
            </a:rPr>
            <a:t>          Black/Negro |     3,444        156        507      1,068        795      7,656 |    13,626 </a:t>
          </a:r>
        </a:p>
        <a:p>
          <a:pPr algn="l" rtl="0">
            <a:defRPr sz="1000"/>
          </a:pPr>
          <a:r>
            <a:rPr lang="en-US" sz="900" b="0" i="0" u="none" strike="noStrike" baseline="0">
              <a:solidFill>
                <a:srgbClr val="000000"/>
              </a:solidFill>
              <a:latin typeface="Courier New"/>
              <a:cs typeface="Courier New"/>
            </a:rPr>
            <a:t>American Indian/Aleut |       570         24         35        150         62      1,053 |     1,894 </a:t>
          </a:r>
        </a:p>
        <a:p>
          <a:pPr algn="l" rtl="0">
            <a:defRPr sz="1000"/>
          </a:pPr>
          <a:r>
            <a:rPr lang="en-US" sz="900" b="0" i="0" u="none" strike="noStrike" baseline="0">
              <a:solidFill>
                <a:srgbClr val="000000"/>
              </a:solidFill>
              <a:latin typeface="Courier New"/>
              <a:cs typeface="Courier New"/>
            </a:rPr>
            <a:t>Asian or Pacific Isla |     1,984        120         57        167        158      2,229 |     4,715 </a:t>
          </a:r>
        </a:p>
        <a:p>
          <a:pPr algn="l" rtl="0">
            <a:defRPr sz="1000"/>
          </a:pPr>
          <a:r>
            <a:rPr lang="en-US" sz="900" b="0" i="0" u="none" strike="noStrike" baseline="0">
              <a:solidFill>
                <a:srgbClr val="000000"/>
              </a:solidFill>
              <a:latin typeface="Courier New"/>
              <a:cs typeface="Courier New"/>
            </a:rPr>
            <a:t>----------------------+------------------------------------------------------------------+----------</a:t>
          </a:r>
        </a:p>
        <a:p>
          <a:pPr algn="l" rtl="0">
            <a:defRPr sz="1000"/>
          </a:pPr>
          <a:r>
            <a:rPr lang="en-US" sz="900" b="0" i="0" u="none" strike="noStrike" baseline="0">
              <a:solidFill>
                <a:srgbClr val="000000"/>
              </a:solidFill>
              <a:latin typeface="Courier New"/>
              <a:cs typeface="Courier New"/>
            </a:rPr>
            <a:t>                Total |    55,936      1,355      2,097      9,523      6,561     58,238 |   133,710 </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Pearson chi2(15) =  2.5e+03   Pr = 0.000</a:t>
          </a:r>
        </a:p>
        <a:p>
          <a:pPr algn="l" rtl="0">
            <a:defRPr sz="1000"/>
          </a:pPr>
          <a:r>
            <a:rPr lang="en-US" sz="900" b="0" i="0" u="none" strike="noStrike" baseline="0">
              <a:solidFill>
                <a:srgbClr val="000000"/>
              </a:solidFill>
              <a:latin typeface="Courier New"/>
              <a:cs typeface="Courier New"/>
            </a:rPr>
            <a:t>likelihood-ratio chi2(15) =  2.5e+03   Pr = 0.000</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Stata created the two chisquare statistics, but didn't report them in as much detail as I want, but the actual estimates can be obtained in full detail, see below.</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a:t>
          </a:r>
          <a:r>
            <a:rPr lang="en-US" sz="900" b="1" i="0" u="none" strike="noStrike" baseline="0">
              <a:solidFill>
                <a:srgbClr val="000000"/>
              </a:solidFill>
              <a:latin typeface="Courier New"/>
              <a:cs typeface="Courier New"/>
            </a:rPr>
            <a:t>scalar pearson=r(chi2)</a:t>
          </a:r>
          <a:endParaRPr lang="en-US" sz="900" b="0" i="0" u="none" strike="noStrike" baseline="0">
            <a:solidFill>
              <a:srgbClr val="000000"/>
            </a:solidFill>
            <a:latin typeface="Courier New"/>
            <a:cs typeface="Courier New"/>
          </a:endParaRP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scalar list pearson</a:t>
          </a:r>
        </a:p>
        <a:p>
          <a:pPr algn="l" rtl="0">
            <a:defRPr sz="1000"/>
          </a:pPr>
          <a:r>
            <a:rPr lang="en-US" sz="900" b="0" i="0" u="none" strike="noStrike" baseline="0">
              <a:solidFill>
                <a:srgbClr val="000000"/>
              </a:solidFill>
              <a:latin typeface="Courier New"/>
              <a:cs typeface="Courier New"/>
            </a:rPr>
            <a:t>   pearson =  2478.9883</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scalar lrchi2=r(chi2_lr)</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scalar list lrchi2</a:t>
          </a:r>
        </a:p>
        <a:p>
          <a:pPr algn="l" rtl="0">
            <a:defRPr sz="1000"/>
          </a:pPr>
          <a:r>
            <a:rPr lang="en-US" sz="900" b="0" i="0" u="none" strike="noStrike" baseline="0">
              <a:solidFill>
                <a:srgbClr val="000000"/>
              </a:solidFill>
              <a:latin typeface="Courier New"/>
              <a:cs typeface="Courier New"/>
            </a:rPr>
            <a:t>    lrchi2 =  2465.1193</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Given that the expected value of Chisquare on 15 df is 15, and given that the value we get here for the statistic is 2465 or 2479, we totally reject the null hypothesis that the actual data comes from the independence model. In other words we totally reject the null hypothesis that marital status and race are independent of each other. What tail probability is associated with a chisquare statistic of 2479 on 15 degrees of freedom?</a:t>
          </a:r>
        </a:p>
        <a:p>
          <a:pPr algn="l" rtl="0">
            <a:defRPr sz="1000"/>
          </a:pPr>
          <a:endParaRPr lang="en-US" sz="900" b="0" i="0" u="none" strike="noStrike" baseline="0">
            <a:solidFill>
              <a:srgbClr val="000000"/>
            </a:solidFill>
            <a:latin typeface="Courier New"/>
            <a:cs typeface="Courier New"/>
          </a:endParaRP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display chi2tail(15, 2479)</a:t>
          </a:r>
        </a:p>
        <a:p>
          <a:pPr algn="l" rtl="0">
            <a:defRPr sz="1000"/>
          </a:pPr>
          <a:r>
            <a:rPr lang="en-US" sz="900" b="0" i="0" u="none" strike="noStrike" baseline="0">
              <a:solidFill>
                <a:srgbClr val="000000"/>
              </a:solidFill>
              <a:latin typeface="Courier New"/>
              <a:cs typeface="Courier New"/>
            </a:rPr>
            <a:t>0</a:t>
          </a:r>
        </a:p>
        <a:p>
          <a:pPr algn="l" rtl="0">
            <a:defRPr sz="1000"/>
          </a:pPr>
          <a:r>
            <a:rPr lang="en-US" sz="900" b="0" i="0" u="none" strike="noStrike" baseline="0">
              <a:solidFill>
                <a:srgbClr val="000000"/>
              </a:solidFill>
              <a:latin typeface="Courier New"/>
              <a:cs typeface="Courier New"/>
            </a:rPr>
            <a:t>* The actual number is too small to display, so let's work the other way. What values are associated with really tiny tail proabilities on chisquare 15?</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display invchi2tail(15, .000000000001)</a:t>
          </a:r>
        </a:p>
        <a:p>
          <a:pPr algn="l" rtl="0">
            <a:defRPr sz="1000"/>
          </a:pPr>
          <a:r>
            <a:rPr lang="en-US" sz="900" b="0" i="0" u="none" strike="noStrike" baseline="0">
              <a:solidFill>
                <a:srgbClr val="000000"/>
              </a:solidFill>
              <a:latin typeface="Courier New"/>
              <a:cs typeface="Courier New"/>
            </a:rPr>
            <a:t>89.980988</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display invchi2tail(15, 10e-30)</a:t>
          </a:r>
        </a:p>
        <a:p>
          <a:pPr algn="l" rtl="0">
            <a:defRPr sz="1000"/>
          </a:pPr>
          <a:r>
            <a:rPr lang="en-US" sz="900" b="0" i="0" u="none" strike="noStrike" baseline="0">
              <a:solidFill>
                <a:srgbClr val="000000"/>
              </a:solidFill>
              <a:latin typeface="Courier New"/>
              <a:cs typeface="Courier New"/>
            </a:rPr>
            <a:t>176.90395</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display invchi2tail(15, 10e-100)</a:t>
          </a:r>
        </a:p>
        <a:p>
          <a:pPr algn="l" rtl="0">
            <a:defRPr sz="1000"/>
          </a:pPr>
          <a:r>
            <a:rPr lang="en-US" sz="900" b="0" i="0" u="none" strike="noStrike" baseline="0">
              <a:solidFill>
                <a:srgbClr val="000000"/>
              </a:solidFill>
              <a:latin typeface="Courier New"/>
              <a:cs typeface="Courier New"/>
            </a:rPr>
            <a:t>513.0071</a:t>
          </a:r>
        </a:p>
        <a:p>
          <a:pPr algn="l" rtl="0">
            <a:defRPr sz="1000"/>
          </a:pPr>
          <a:endParaRPr lang="en-US" sz="900" b="0" i="0" u="none" strike="noStrike" baseline="0">
            <a:solidFill>
              <a:srgbClr val="000000"/>
            </a:solidFill>
            <a:latin typeface="Courier New"/>
            <a:cs typeface="Courier New"/>
          </a:endParaRPr>
        </a:p>
        <a:p>
          <a:pPr algn="l" rtl="0">
            <a:defRPr sz="1000"/>
          </a:pPr>
          <a:r>
            <a:rPr lang="en-US" sz="900" b="0" i="0" u="none" strike="noStrike" baseline="0">
              <a:solidFill>
                <a:srgbClr val="000000"/>
              </a:solidFill>
              <a:latin typeface="Courier New"/>
              <a:cs typeface="Courier New"/>
            </a:rPr>
            <a:t>* So the P value of 10 to the power of -100 would yield a statistic of 513 on 15 df, still a long way from 2400. In other words, the P value associated with this test is really infinitesimal (much less than 10 to the power of -100). We really are absolutely sure that marital status and race are not independent of each other (and furthermore, the cell-by-cell pearson residual counts above show why: blacks are much less likely to be married). But when you look at the two tables above, the actual data and the data under the assumption of independence, they are different but not wildly different. The reason the statistic is so large and the P value of the test is so small is that we have huge sample size here. We have 133K cases for a table with 6x4=24 cells. The huge sample size gives us enormous *power* to discriminate between competing hypotheses. The Chisquare statistics, based as they are on a kind of standardized residual in each cell, are in a rough sense proportional to the total sample size of the data. If we had less data, or if we randomly reduced the dataset, the chisquare statistic would be smaller, and our ability to reject the null hypothesis of independence of marital status and race would be less. How much less? Based on the analysis over in the right hand panel, we could reduce the sample size by 99%, so that we would still have 1.33K subjects, and then we might expect to get a chisquare statistic of 27-33 on 15 df, which would still reject the null hypothesis, but just barely. If we reduced the sample size by 99.9%, so that we had about 130 cases on 24 cells, our power would be so diminished that we would no longer be able to reject the null hypothesis.</a:t>
          </a:r>
        </a:p>
        <a:p>
          <a:pPr algn="l" rtl="0">
            <a:lnSpc>
              <a:spcPts val="600"/>
            </a:lnSpc>
            <a:defRPr sz="1000"/>
          </a:pPr>
          <a:endParaRPr lang="en-US" sz="900" b="0" i="0" u="none" strike="noStrike" baseline="0">
            <a:solidFill>
              <a:srgbClr val="000000"/>
            </a:solidFill>
            <a:latin typeface="Courier New"/>
            <a:cs typeface="Courier New"/>
          </a:endParaRPr>
        </a:p>
        <a:p>
          <a:pPr algn="l" rtl="0">
            <a:lnSpc>
              <a:spcPts val="600"/>
            </a:lnSpc>
            <a:defRPr sz="1000"/>
          </a:pPr>
          <a:endParaRPr lang="en-US" sz="900" b="0" i="0" u="none" strike="noStrike" baseline="0">
            <a:solidFill>
              <a:srgbClr val="000000"/>
            </a:solidFill>
            <a:latin typeface="Courier New"/>
            <a:cs typeface="Courier New"/>
          </a:endParaRPr>
        </a:p>
      </xdr:txBody>
    </xdr:sp>
    <xdr:clientData/>
  </xdr:twoCellAnchor>
  <xdr:twoCellAnchor>
    <xdr:from>
      <xdr:col>3</xdr:col>
      <xdr:colOff>142875</xdr:colOff>
      <xdr:row>3</xdr:row>
      <xdr:rowOff>118110</xdr:rowOff>
    </xdr:from>
    <xdr:to>
      <xdr:col>9</xdr:col>
      <xdr:colOff>104775</xdr:colOff>
      <xdr:row>7</xdr:row>
      <xdr:rowOff>57486</xdr:rowOff>
    </xdr:to>
    <xdr:sp macro="" textlink="">
      <xdr:nvSpPr>
        <xdr:cNvPr id="19458" name="Text Box 2"/>
        <xdr:cNvSpPr txBox="1">
          <a:spLocks noChangeArrowheads="1"/>
        </xdr:cNvSpPr>
      </xdr:nvSpPr>
      <xdr:spPr bwMode="auto">
        <a:xfrm>
          <a:off x="1971675" y="609600"/>
          <a:ext cx="3619500" cy="58102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1. This is the actual distribution of race by marital status, unweighted, from March 2000 CPS.</a:t>
          </a:r>
        </a:p>
      </xdr:txBody>
    </xdr:sp>
    <xdr:clientData/>
  </xdr:twoCellAnchor>
  <xdr:twoCellAnchor>
    <xdr:from>
      <xdr:col>1</xdr:col>
      <xdr:colOff>285750</xdr:colOff>
      <xdr:row>19</xdr:row>
      <xdr:rowOff>104775</xdr:rowOff>
    </xdr:from>
    <xdr:to>
      <xdr:col>13</xdr:col>
      <xdr:colOff>381000</xdr:colOff>
      <xdr:row>31</xdr:row>
      <xdr:rowOff>108640</xdr:rowOff>
    </xdr:to>
    <xdr:sp macro="" textlink="">
      <xdr:nvSpPr>
        <xdr:cNvPr id="19459" name="Text Box 3"/>
        <xdr:cNvSpPr txBox="1">
          <a:spLocks noChangeArrowheads="1"/>
        </xdr:cNvSpPr>
      </xdr:nvSpPr>
      <xdr:spPr bwMode="auto">
        <a:xfrm>
          <a:off x="895350" y="3181350"/>
          <a:ext cx="7410450" cy="195262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2. This is the crosstabulation of race and Marital status under the assumption of independence. That is we took the race probabilities, multiplied by the marst probabilities, multiplied by the overall sample size (133,710) to generate the count in each cell. The row and column totals, and therefore the row and column percentages here have to be the same as in the real data, but the distribution within the cells is a little different. We could think of the independence model as one model, and the actual data as another model, and run a likelihood ratio test to see if the model that produced the real data is a significant improvement over the model that produced the data under the assumption of independence. How many degrees of freedom do the models require? The actual data, above, would require RxC=4x6=24 terms to fit all 24 cells. How about the Independence Model? We used the row percentages and the column percentages and the sum total count of the whole table to fit the independence model below, so that sounds like R+C+1 terms. But notice that if you know the marginal percentage of all the race groups except one, you automatically know the percentage of the last group because the percentages have to add to 100%. So the last category of each variable carries redundant information about the marginal distribution, so the number of degrees of freedom needed to generate the independence model is actually (R-1)+(C-1)+1, or 3+5+1=9. The difference in df between the two models is 24-9=15 df.</a:t>
          </a:r>
        </a:p>
      </xdr:txBody>
    </xdr:sp>
    <xdr:clientData/>
  </xdr:twoCellAnchor>
  <xdr:twoCellAnchor>
    <xdr:from>
      <xdr:col>15</xdr:col>
      <xdr:colOff>561975</xdr:colOff>
      <xdr:row>2</xdr:row>
      <xdr:rowOff>146685</xdr:rowOff>
    </xdr:from>
    <xdr:to>
      <xdr:col>24</xdr:col>
      <xdr:colOff>180975</xdr:colOff>
      <xdr:row>7</xdr:row>
      <xdr:rowOff>104</xdr:rowOff>
    </xdr:to>
    <xdr:sp macro="" textlink="">
      <xdr:nvSpPr>
        <xdr:cNvPr id="19460" name="Text Box 4"/>
        <xdr:cNvSpPr txBox="1">
          <a:spLocks noChangeArrowheads="1"/>
        </xdr:cNvSpPr>
      </xdr:nvSpPr>
      <xdr:spPr bwMode="auto">
        <a:xfrm>
          <a:off x="9705975" y="476250"/>
          <a:ext cx="5105400" cy="65722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Two ways of generating the chisquare statistic with cell by cell comparison. Both tests are chisquare tests on 15 df.</a:t>
          </a:r>
        </a:p>
        <a:p>
          <a:pPr algn="l" rtl="0">
            <a:defRPr sz="1000"/>
          </a:pPr>
          <a:r>
            <a:rPr lang="en-US" sz="1000" b="0" i="0" u="none" strike="noStrike" baseline="0">
              <a:solidFill>
                <a:srgbClr val="000000"/>
              </a:solidFill>
              <a:latin typeface="Arial"/>
              <a:cs typeface="Arial"/>
            </a:rPr>
            <a:t>1. The Pearson Chisquare Statistic= sum((actual-predicted)^2)/predicted)</a:t>
          </a:r>
        </a:p>
      </xdr:txBody>
    </xdr:sp>
    <xdr:clientData/>
  </xdr:twoCellAnchor>
  <xdr:twoCellAnchor>
    <xdr:from>
      <xdr:col>15</xdr:col>
      <xdr:colOff>571500</xdr:colOff>
      <xdr:row>17</xdr:row>
      <xdr:rowOff>118110</xdr:rowOff>
    </xdr:from>
    <xdr:to>
      <xdr:col>24</xdr:col>
      <xdr:colOff>352425</xdr:colOff>
      <xdr:row>21</xdr:row>
      <xdr:rowOff>213</xdr:rowOff>
    </xdr:to>
    <xdr:sp macro="" textlink="">
      <xdr:nvSpPr>
        <xdr:cNvPr id="19461" name="Text Box 5"/>
        <xdr:cNvSpPr txBox="1">
          <a:spLocks noChangeArrowheads="1"/>
        </xdr:cNvSpPr>
      </xdr:nvSpPr>
      <xdr:spPr bwMode="auto">
        <a:xfrm>
          <a:off x="9715500" y="2876550"/>
          <a:ext cx="5267325" cy="52387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2. What Stata calls the Likelihood Ratio Chisquare test, or what the loglinear modeling literature calls G^2= sum(2(actual)(ln(actual/predicted))</a:t>
          </a:r>
        </a:p>
      </xdr:txBody>
    </xdr:sp>
    <xdr:clientData/>
  </xdr:twoCellAnchor>
  <xdr:twoCellAnchor>
    <xdr:from>
      <xdr:col>16</xdr:col>
      <xdr:colOff>0</xdr:colOff>
      <xdr:row>32</xdr:row>
      <xdr:rowOff>28575</xdr:rowOff>
    </xdr:from>
    <xdr:to>
      <xdr:col>24</xdr:col>
      <xdr:colOff>390525</xdr:colOff>
      <xdr:row>35</xdr:row>
      <xdr:rowOff>118366</xdr:rowOff>
    </xdr:to>
    <xdr:sp macro="" textlink="">
      <xdr:nvSpPr>
        <xdr:cNvPr id="19462" name="Text Box 6"/>
        <xdr:cNvSpPr txBox="1">
          <a:spLocks noChangeArrowheads="1"/>
        </xdr:cNvSpPr>
      </xdr:nvSpPr>
      <xdr:spPr bwMode="auto">
        <a:xfrm>
          <a:off x="9753600" y="5210175"/>
          <a:ext cx="5267325" cy="58102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Let's take the raw difference between the actual data and the data under the assumption of independence. Now I will highlight the 3 cells that contribute the most the Pearson Chisquare statistic.</a:t>
          </a:r>
        </a:p>
      </xdr:txBody>
    </xdr:sp>
    <xdr:clientData/>
  </xdr:twoCellAnchor>
  <xdr:twoCellAnchor>
    <xdr:from>
      <xdr:col>14</xdr:col>
      <xdr:colOff>476250</xdr:colOff>
      <xdr:row>71</xdr:row>
      <xdr:rowOff>104775</xdr:rowOff>
    </xdr:from>
    <xdr:to>
      <xdr:col>26</xdr:col>
      <xdr:colOff>419100</xdr:colOff>
      <xdr:row>110</xdr:row>
      <xdr:rowOff>104775</xdr:rowOff>
    </xdr:to>
    <xdr:sp macro="" textlink="">
      <xdr:nvSpPr>
        <xdr:cNvPr id="2" name="TextBox 1"/>
        <xdr:cNvSpPr txBox="1"/>
      </xdr:nvSpPr>
      <xdr:spPr>
        <a:xfrm>
          <a:off x="9010650" y="11601450"/>
          <a:ext cx="7258050" cy="63150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How much is the  chisquare test a function of sample size? Let's randomly reduce the dataset and recalculate the chisquare test for independence.  Note that for</a:t>
          </a:r>
          <a:r>
            <a:rPr lang="en-US" sz="1100" baseline="0"/>
            <a:t> the very smallest sample size, in the first trial, the pearson and the LR chisquare statistic are very different, which is a sign that the sample size is too small for the statistics to converge to chisquare distributions, which is one reason we generate both statistics.</a:t>
          </a:r>
          <a:endParaRPr lang="en-US" sz="1100"/>
        </a:p>
        <a:p>
          <a:pPr>
            <a:lnSpc>
              <a:spcPts val="900"/>
            </a:lnSpc>
          </a:pPr>
          <a:endParaRPr lang="en-US" sz="900">
            <a:latin typeface="Courier New" pitchFamily="49" charset="0"/>
            <a:cs typeface="Courier New" pitchFamily="49" charset="0"/>
          </a:endParaRPr>
        </a:p>
        <a:p>
          <a:pPr>
            <a:lnSpc>
              <a:spcPts val="900"/>
            </a:lnSpc>
          </a:pPr>
          <a:r>
            <a:rPr lang="en-US" sz="900" b="1">
              <a:latin typeface="Courier New" pitchFamily="49" charset="0"/>
              <a:cs typeface="Courier New" pitchFamily="49" charset="0"/>
            </a:rPr>
            <a:t>gen random=uniform()</a:t>
          </a:r>
        </a:p>
        <a:p>
          <a:pPr>
            <a:lnSpc>
              <a:spcPts val="900"/>
            </a:lnSpc>
          </a:pPr>
          <a:endParaRPr lang="en-US" sz="900">
            <a:latin typeface="Courier New" pitchFamily="49" charset="0"/>
            <a:cs typeface="Courier New" pitchFamily="49" charset="0"/>
          </a:endParaRPr>
        </a:p>
        <a:p>
          <a:r>
            <a:rPr lang="en-US" sz="900" b="1">
              <a:latin typeface="Courier New" pitchFamily="49" charset="0"/>
              <a:cs typeface="Courier New" pitchFamily="49" charset="0"/>
            </a:rPr>
            <a:t>tabulate race marst if random&lt;=0.001, chi2 lrchi2</a:t>
          </a:r>
        </a:p>
        <a:p>
          <a:pPr>
            <a:lnSpc>
              <a:spcPts val="900"/>
            </a:lnSpc>
          </a:pPr>
          <a:endParaRPr lang="en-US" sz="900">
            <a:latin typeface="Courier New" pitchFamily="49" charset="0"/>
            <a:cs typeface="Courier New" pitchFamily="49" charset="0"/>
          </a:endParaRPr>
        </a:p>
        <a:p>
          <a:r>
            <a:rPr lang="en-US" sz="900">
              <a:latin typeface="Courier New" pitchFamily="49" charset="0"/>
              <a:cs typeface="Courier New" pitchFamily="49" charset="0"/>
            </a:rPr>
            <a:t>                      |                          Marital status</a:t>
          </a:r>
        </a:p>
        <a:p>
          <a:pPr>
            <a:lnSpc>
              <a:spcPts val="900"/>
            </a:lnSpc>
          </a:pPr>
          <a:r>
            <a:rPr lang="en-US" sz="900">
              <a:latin typeface="Courier New" pitchFamily="49" charset="0"/>
              <a:cs typeface="Courier New" pitchFamily="49" charset="0"/>
            </a:rPr>
            <a:t>                 Race | Married,   Married,   Separated   Divorced    Widowed  Never mar |     Total</a:t>
          </a:r>
        </a:p>
        <a:p>
          <a:pPr>
            <a:lnSpc>
              <a:spcPts val="900"/>
            </a:lnSpc>
          </a:pPr>
          <a:r>
            <a:rPr lang="en-US" sz="900">
              <a:latin typeface="Courier New" pitchFamily="49" charset="0"/>
              <a:cs typeface="Courier New" pitchFamily="49" charset="0"/>
            </a:rPr>
            <a:t>----------------------+------------------------------------------------------------------+----------</a:t>
          </a:r>
        </a:p>
        <a:p>
          <a:r>
            <a:rPr lang="en-US" sz="900">
              <a:latin typeface="Courier New" pitchFamily="49" charset="0"/>
              <a:cs typeface="Courier New" pitchFamily="49" charset="0"/>
            </a:rPr>
            <a:t>                White |        48          0          2          9          6         52 |       117 </a:t>
          </a:r>
        </a:p>
        <a:p>
          <a:pPr>
            <a:lnSpc>
              <a:spcPts val="900"/>
            </a:lnSpc>
          </a:pPr>
          <a:r>
            <a:rPr lang="en-US" sz="900">
              <a:latin typeface="Courier New" pitchFamily="49" charset="0"/>
              <a:cs typeface="Courier New" pitchFamily="49" charset="0"/>
            </a:rPr>
            <a:t>          Black/Negro |         3          0          1          0          3          9 |        16 </a:t>
          </a:r>
        </a:p>
        <a:p>
          <a:r>
            <a:rPr lang="en-US" sz="900">
              <a:latin typeface="Courier New" pitchFamily="49" charset="0"/>
              <a:cs typeface="Courier New" pitchFamily="49" charset="0"/>
            </a:rPr>
            <a:t>American Indian/Aleut |         1          1          0          1          0          2 |         5 </a:t>
          </a:r>
        </a:p>
        <a:p>
          <a:pPr>
            <a:lnSpc>
              <a:spcPts val="900"/>
            </a:lnSpc>
          </a:pPr>
          <a:r>
            <a:rPr lang="en-US" sz="900">
              <a:latin typeface="Courier New" pitchFamily="49" charset="0"/>
              <a:cs typeface="Courier New" pitchFamily="49" charset="0"/>
            </a:rPr>
            <a:t>Asian or Pacific Isla |         1          0          0          0          2          3 |         6 </a:t>
          </a:r>
        </a:p>
        <a:p>
          <a:pPr>
            <a:lnSpc>
              <a:spcPts val="900"/>
            </a:lnSpc>
          </a:pPr>
          <a:r>
            <a:rPr lang="en-US" sz="900">
              <a:latin typeface="Courier New" pitchFamily="49" charset="0"/>
              <a:cs typeface="Courier New" pitchFamily="49" charset="0"/>
            </a:rPr>
            <a:t>----------------------+------------------------------------------------------------------+----------</a:t>
          </a:r>
        </a:p>
        <a:p>
          <a:r>
            <a:rPr lang="en-US" sz="900">
              <a:latin typeface="Courier New" pitchFamily="49" charset="0"/>
              <a:cs typeface="Courier New" pitchFamily="49" charset="0"/>
            </a:rPr>
            <a:t>                Total |        53          1          3         10         11         66 |       144 </a:t>
          </a:r>
        </a:p>
        <a:p>
          <a:pPr>
            <a:lnSpc>
              <a:spcPts val="900"/>
            </a:lnSpc>
          </a:pPr>
          <a:endParaRPr lang="en-US" sz="900">
            <a:latin typeface="Courier New" pitchFamily="49" charset="0"/>
            <a:cs typeface="Courier New" pitchFamily="49" charset="0"/>
          </a:endParaRPr>
        </a:p>
        <a:p>
          <a:r>
            <a:rPr lang="en-US" sz="900">
              <a:latin typeface="Courier New" pitchFamily="49" charset="0"/>
              <a:cs typeface="Courier New" pitchFamily="49" charset="0"/>
            </a:rPr>
            <a:t>         Pearson chi2(15) =  44.9252   Pr = 0.000</a:t>
          </a:r>
        </a:p>
        <a:p>
          <a:pPr>
            <a:lnSpc>
              <a:spcPts val="900"/>
            </a:lnSpc>
          </a:pPr>
          <a:r>
            <a:rPr lang="en-US" sz="900">
              <a:latin typeface="Courier New" pitchFamily="49" charset="0"/>
              <a:cs typeface="Courier New" pitchFamily="49" charset="0"/>
            </a:rPr>
            <a:t>likelihood-ratio chi2(15) =  22.6154   Pr = 0.093</a:t>
          </a:r>
        </a:p>
        <a:p>
          <a:endParaRPr lang="en-US" sz="900">
            <a:latin typeface="Courier New" pitchFamily="49" charset="0"/>
            <a:cs typeface="Courier New" pitchFamily="49" charset="0"/>
          </a:endParaRPr>
        </a:p>
        <a:p>
          <a:pPr>
            <a:lnSpc>
              <a:spcPts val="900"/>
            </a:lnSpc>
          </a:pPr>
          <a:endParaRPr lang="en-US" sz="900" b="1">
            <a:latin typeface="Courier New" pitchFamily="49" charset="0"/>
            <a:cs typeface="Courier New" pitchFamily="49" charset="0"/>
          </a:endParaRPr>
        </a:p>
        <a:p>
          <a:pPr>
            <a:lnSpc>
              <a:spcPts val="900"/>
            </a:lnSpc>
          </a:pPr>
          <a:r>
            <a:rPr lang="en-US" sz="900" b="1">
              <a:latin typeface="Courier New" pitchFamily="49" charset="0"/>
              <a:cs typeface="Courier New" pitchFamily="49" charset="0"/>
            </a:rPr>
            <a:t>tabulate race marst if random&lt;=0.01, chi2 lrchi2</a:t>
          </a:r>
        </a:p>
        <a:p>
          <a:endParaRPr lang="en-US" sz="900">
            <a:latin typeface="Courier New" pitchFamily="49" charset="0"/>
            <a:cs typeface="Courier New" pitchFamily="49" charset="0"/>
          </a:endParaRPr>
        </a:p>
        <a:p>
          <a:pPr>
            <a:lnSpc>
              <a:spcPts val="900"/>
            </a:lnSpc>
          </a:pPr>
          <a:r>
            <a:rPr lang="en-US" sz="900">
              <a:latin typeface="Courier New" pitchFamily="49" charset="0"/>
              <a:cs typeface="Courier New" pitchFamily="49" charset="0"/>
            </a:rPr>
            <a:t>                      |                          Marital status</a:t>
          </a:r>
        </a:p>
        <a:p>
          <a:r>
            <a:rPr lang="en-US" sz="900">
              <a:latin typeface="Courier New" pitchFamily="49" charset="0"/>
              <a:cs typeface="Courier New" pitchFamily="49" charset="0"/>
            </a:rPr>
            <a:t>                 Race | Married,   Married,   Separated   Divorced    Widowed  Never mar |     Total</a:t>
          </a:r>
        </a:p>
        <a:p>
          <a:pPr>
            <a:lnSpc>
              <a:spcPts val="900"/>
            </a:lnSpc>
          </a:pPr>
          <a:r>
            <a:rPr lang="en-US" sz="900">
              <a:latin typeface="Courier New" pitchFamily="49" charset="0"/>
              <a:cs typeface="Courier New" pitchFamily="49" charset="0"/>
            </a:rPr>
            <a:t>----------------------+------------------------------------------------------------------+----------</a:t>
          </a:r>
        </a:p>
        <a:p>
          <a:pPr>
            <a:lnSpc>
              <a:spcPts val="900"/>
            </a:lnSpc>
          </a:pPr>
          <a:r>
            <a:rPr lang="en-US" sz="900">
              <a:latin typeface="Courier New" pitchFamily="49" charset="0"/>
              <a:cs typeface="Courier New" pitchFamily="49" charset="0"/>
            </a:rPr>
            <a:t>                White |       497          9         16         78         55        486 |     1,141 </a:t>
          </a:r>
        </a:p>
        <a:p>
          <a:r>
            <a:rPr lang="en-US" sz="900">
              <a:latin typeface="Courier New" pitchFamily="49" charset="0"/>
              <a:cs typeface="Courier New" pitchFamily="49" charset="0"/>
            </a:rPr>
            <a:t>          Black/Negro |        31          3          2         10          6         67 |       119 </a:t>
          </a:r>
        </a:p>
        <a:p>
          <a:pPr>
            <a:lnSpc>
              <a:spcPts val="900"/>
            </a:lnSpc>
          </a:pPr>
          <a:r>
            <a:rPr lang="en-US" sz="900">
              <a:latin typeface="Courier New" pitchFamily="49" charset="0"/>
              <a:cs typeface="Courier New" pitchFamily="49" charset="0"/>
            </a:rPr>
            <a:t>American Indian/Aleut |         5          1          0          1          1         14 |        22 </a:t>
          </a:r>
        </a:p>
        <a:p>
          <a:r>
            <a:rPr lang="en-US" sz="900">
              <a:latin typeface="Courier New" pitchFamily="49" charset="0"/>
              <a:cs typeface="Courier New" pitchFamily="49" charset="0"/>
            </a:rPr>
            <a:t>Asian or Pacific Isla |        13          1          0          1          3         22 |        40 </a:t>
          </a:r>
        </a:p>
        <a:p>
          <a:pPr>
            <a:lnSpc>
              <a:spcPts val="900"/>
            </a:lnSpc>
          </a:pPr>
          <a:r>
            <a:rPr lang="en-US" sz="900">
              <a:latin typeface="Courier New" pitchFamily="49" charset="0"/>
              <a:cs typeface="Courier New" pitchFamily="49" charset="0"/>
            </a:rPr>
            <a:t>----------------------+------------------------------------------------------------------+----------</a:t>
          </a:r>
        </a:p>
        <a:p>
          <a:r>
            <a:rPr lang="en-US" sz="900">
              <a:latin typeface="Courier New" pitchFamily="49" charset="0"/>
              <a:cs typeface="Courier New" pitchFamily="49" charset="0"/>
            </a:rPr>
            <a:t>                Total |       546         14         18         90         65        589 |     1,322 </a:t>
          </a:r>
        </a:p>
        <a:p>
          <a:pPr>
            <a:lnSpc>
              <a:spcPts val="900"/>
            </a:lnSpc>
          </a:pPr>
          <a:endParaRPr lang="en-US" sz="900">
            <a:latin typeface="Courier New" pitchFamily="49" charset="0"/>
            <a:cs typeface="Courier New" pitchFamily="49" charset="0"/>
          </a:endParaRPr>
        </a:p>
        <a:p>
          <a:pPr>
            <a:lnSpc>
              <a:spcPts val="900"/>
            </a:lnSpc>
          </a:pPr>
          <a:r>
            <a:rPr lang="en-US" sz="900">
              <a:latin typeface="Courier New" pitchFamily="49" charset="0"/>
              <a:cs typeface="Courier New" pitchFamily="49" charset="0"/>
            </a:rPr>
            <a:t>         Pearson chi2(15) =  27.8664   Pr = 0.022</a:t>
          </a:r>
        </a:p>
        <a:p>
          <a:r>
            <a:rPr lang="en-US" sz="900">
              <a:latin typeface="Courier New" pitchFamily="49" charset="0"/>
              <a:cs typeface="Courier New" pitchFamily="49" charset="0"/>
            </a:rPr>
            <a:t>likelihood-ratio chi2(15) =  27.8714   Pr = 0.022</a:t>
          </a:r>
        </a:p>
        <a:p>
          <a:pPr>
            <a:lnSpc>
              <a:spcPts val="900"/>
            </a:lnSpc>
          </a:pPr>
          <a:endParaRPr lang="en-US" sz="900">
            <a:latin typeface="Courier New" pitchFamily="49" charset="0"/>
            <a:cs typeface="Courier New" pitchFamily="49" charset="0"/>
          </a:endParaRPr>
        </a:p>
        <a:p>
          <a:r>
            <a:rPr lang="en-US" sz="900">
              <a:latin typeface="Courier New" pitchFamily="49" charset="0"/>
              <a:cs typeface="Courier New" pitchFamily="49" charset="0"/>
            </a:rPr>
            <a:t>And</a:t>
          </a:r>
          <a:r>
            <a:rPr lang="en-US" sz="900" baseline="0">
              <a:latin typeface="Courier New" pitchFamily="49" charset="0"/>
              <a:cs typeface="Courier New" pitchFamily="49" charset="0"/>
            </a:rPr>
            <a:t> note the following key values of chisquare 15:</a:t>
          </a:r>
        </a:p>
        <a:p>
          <a:pPr>
            <a:lnSpc>
              <a:spcPts val="900"/>
            </a:lnSpc>
          </a:pPr>
          <a:endParaRPr lang="en-US" sz="900" baseline="0">
            <a:latin typeface="Courier New" pitchFamily="49" charset="0"/>
            <a:cs typeface="Courier New" pitchFamily="49" charset="0"/>
          </a:endParaRPr>
        </a:p>
        <a:p>
          <a:pPr>
            <a:lnSpc>
              <a:spcPts val="900"/>
            </a:lnSpc>
          </a:pPr>
          <a:endParaRPr lang="en-US" sz="900">
            <a:latin typeface="Courier New" pitchFamily="49" charset="0"/>
            <a:cs typeface="Courier New" pitchFamily="49" charset="0"/>
          </a:endParaRPr>
        </a:p>
        <a:p>
          <a:r>
            <a:rPr lang="en-US" sz="900">
              <a:latin typeface="Courier New" pitchFamily="49" charset="0"/>
              <a:cs typeface="Courier New" pitchFamily="49" charset="0"/>
            </a:rPr>
            <a:t>. display invchi2tail(15, .05)</a:t>
          </a:r>
        </a:p>
        <a:p>
          <a:pPr>
            <a:lnSpc>
              <a:spcPts val="900"/>
            </a:lnSpc>
          </a:pPr>
          <a:r>
            <a:rPr lang="en-US" sz="900">
              <a:latin typeface="Courier New" pitchFamily="49" charset="0"/>
              <a:cs typeface="Courier New" pitchFamily="49" charset="0"/>
            </a:rPr>
            <a:t>24.99579</a:t>
          </a:r>
        </a:p>
        <a:p>
          <a:endParaRPr lang="en-US" sz="900">
            <a:latin typeface="Courier New" pitchFamily="49" charset="0"/>
            <a:cs typeface="Courier New" pitchFamily="49" charset="0"/>
          </a:endParaRPr>
        </a:p>
        <a:p>
          <a:pPr>
            <a:lnSpc>
              <a:spcPts val="900"/>
            </a:lnSpc>
          </a:pPr>
          <a:r>
            <a:rPr lang="en-US" sz="900">
              <a:latin typeface="Courier New" pitchFamily="49" charset="0"/>
              <a:cs typeface="Courier New" pitchFamily="49" charset="0"/>
            </a:rPr>
            <a:t>. display invchi2tail(15, .01)</a:t>
          </a:r>
        </a:p>
        <a:p>
          <a:r>
            <a:rPr lang="en-US" sz="900">
              <a:latin typeface="Courier New" pitchFamily="49" charset="0"/>
              <a:cs typeface="Courier New" pitchFamily="49" charset="0"/>
            </a:rPr>
            <a:t>30.577914</a:t>
          </a:r>
        </a:p>
        <a:p>
          <a:pPr>
            <a:lnSpc>
              <a:spcPts val="900"/>
            </a:lnSpc>
          </a:pPr>
          <a:endParaRPr lang="en-US" sz="900">
            <a:latin typeface="Courier New" pitchFamily="49" charset="0"/>
            <a:cs typeface="Courier New" pitchFamily="49" charset="0"/>
          </a:endParaRPr>
        </a:p>
        <a:p>
          <a:pPr>
            <a:lnSpc>
              <a:spcPts val="900"/>
            </a:lnSpc>
          </a:pPr>
          <a:r>
            <a:rPr lang="en-US" sz="900">
              <a:latin typeface="Courier New" pitchFamily="49" charset="0"/>
              <a:cs typeface="Courier New" pitchFamily="49" charset="0"/>
            </a:rPr>
            <a:t>. display invchi2tail(15, .001)</a:t>
          </a:r>
        </a:p>
        <a:p>
          <a:r>
            <a:rPr lang="en-US" sz="900">
              <a:latin typeface="Courier New" pitchFamily="49" charset="0"/>
              <a:cs typeface="Courier New" pitchFamily="49" charset="0"/>
            </a:rPr>
            <a:t>37.697298</a:t>
          </a:r>
        </a:p>
        <a:p>
          <a:pPr>
            <a:lnSpc>
              <a:spcPts val="900"/>
            </a:lnSpc>
          </a:pPr>
          <a:endParaRPr lang="en-US" sz="900">
            <a:latin typeface="Courier New" pitchFamily="49" charset="0"/>
            <a:cs typeface="Courier New" pitchFamily="49" charset="0"/>
          </a:endParaRPr>
        </a:p>
        <a:p>
          <a:endParaRPr lang="en-US" sz="900">
            <a:latin typeface="Courier New" pitchFamily="49" charset="0"/>
            <a:cs typeface="Courier New" pitchFamily="49" charset="0"/>
          </a:endParaRPr>
        </a:p>
        <a:p>
          <a:pPr>
            <a:lnSpc>
              <a:spcPts val="800"/>
            </a:lnSpc>
          </a:pPr>
          <a:endParaRPr lang="en-US" sz="900">
            <a:latin typeface="Courier New" pitchFamily="49" charset="0"/>
            <a:cs typeface="Courier New" pitchFamily="49" charset="0"/>
          </a:endParaRPr>
        </a:p>
      </xdr:txBody>
    </xdr:sp>
    <xdr:clientData/>
  </xdr:twoCellAnchor>
  <xdr:twoCellAnchor>
    <xdr:from>
      <xdr:col>16</xdr:col>
      <xdr:colOff>542925</xdr:colOff>
      <xdr:row>44</xdr:row>
      <xdr:rowOff>152400</xdr:rowOff>
    </xdr:from>
    <xdr:to>
      <xdr:col>25</xdr:col>
      <xdr:colOff>295275</xdr:colOff>
      <xdr:row>64</xdr:row>
      <xdr:rowOff>104775</xdr:rowOff>
    </xdr:to>
    <xdr:graphicFrame macro="">
      <xdr:nvGraphicFramePr>
        <xdr:cNvPr id="5374119"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6.xml><?xml version="1.0" encoding="utf-8"?>
<xdr:wsDr xmlns:xdr="http://schemas.openxmlformats.org/drawingml/2006/spreadsheetDrawing" xmlns:a="http://schemas.openxmlformats.org/drawingml/2006/main">
  <xdr:twoCellAnchor>
    <xdr:from>
      <xdr:col>6</xdr:col>
      <xdr:colOff>180975</xdr:colOff>
      <xdr:row>2</xdr:row>
      <xdr:rowOff>57150</xdr:rowOff>
    </xdr:from>
    <xdr:to>
      <xdr:col>12</xdr:col>
      <xdr:colOff>590550</xdr:colOff>
      <xdr:row>16</xdr:row>
      <xdr:rowOff>85725</xdr:rowOff>
    </xdr:to>
    <xdr:grpSp>
      <xdr:nvGrpSpPr>
        <xdr:cNvPr id="4999799" name="Group 22"/>
        <xdr:cNvGrpSpPr>
          <a:grpSpLocks/>
        </xdr:cNvGrpSpPr>
      </xdr:nvGrpSpPr>
      <xdr:grpSpPr bwMode="auto">
        <a:xfrm>
          <a:off x="3838575" y="392430"/>
          <a:ext cx="4166235" cy="2375535"/>
          <a:chOff x="3333751" y="381001"/>
          <a:chExt cx="4067174" cy="2295524"/>
        </a:xfrm>
      </xdr:grpSpPr>
      <xdr:sp macro="" textlink="">
        <xdr:nvSpPr>
          <xdr:cNvPr id="9" name="TextBox 8"/>
          <xdr:cNvSpPr txBox="1"/>
        </xdr:nvSpPr>
        <xdr:spPr>
          <a:xfrm>
            <a:off x="6671639" y="2390775"/>
            <a:ext cx="224396" cy="2190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1</a:t>
            </a:r>
          </a:p>
        </xdr:txBody>
      </xdr:sp>
      <xdr:grpSp>
        <xdr:nvGrpSpPr>
          <xdr:cNvPr id="4999804" name="Group 20"/>
          <xdr:cNvGrpSpPr>
            <a:grpSpLocks/>
          </xdr:cNvGrpSpPr>
        </xdr:nvGrpSpPr>
        <xdr:grpSpPr bwMode="auto">
          <a:xfrm>
            <a:off x="3333751" y="381001"/>
            <a:ext cx="4067174" cy="2295524"/>
            <a:chOff x="2657476" y="381001"/>
            <a:chExt cx="4067174" cy="2295524"/>
          </a:xfrm>
        </xdr:grpSpPr>
        <xdr:cxnSp macro="">
          <xdr:nvCxnSpPr>
            <xdr:cNvPr id="5" name="Straight Connector 4"/>
            <xdr:cNvCxnSpPr/>
          </xdr:nvCxnSpPr>
          <xdr:spPr>
            <a:xfrm flipH="1">
              <a:off x="3050169" y="2266950"/>
              <a:ext cx="3057393" cy="0"/>
            </a:xfrm>
            <a:prstGeom prst="line">
              <a:avLst/>
            </a:prstGeom>
          </xdr:spPr>
          <xdr:style>
            <a:lnRef idx="1">
              <a:schemeClr val="accent1"/>
            </a:lnRef>
            <a:fillRef idx="0">
              <a:schemeClr val="accent1"/>
            </a:fillRef>
            <a:effectRef idx="0">
              <a:schemeClr val="accent1"/>
            </a:effectRef>
            <a:fontRef idx="minor">
              <a:schemeClr val="tx1"/>
            </a:fontRef>
          </xdr:style>
        </xdr:cxnSp>
        <xdr:cxnSp macro="">
          <xdr:nvCxnSpPr>
            <xdr:cNvPr id="7" name="Straight Connector 6"/>
            <xdr:cNvCxnSpPr/>
          </xdr:nvCxnSpPr>
          <xdr:spPr>
            <a:xfrm>
              <a:off x="4873385" y="2095500"/>
              <a:ext cx="0" cy="295275"/>
            </a:xfrm>
            <a:prstGeom prst="line">
              <a:avLst/>
            </a:prstGeom>
          </xdr:spPr>
          <xdr:style>
            <a:lnRef idx="1">
              <a:schemeClr val="accent1"/>
            </a:lnRef>
            <a:fillRef idx="0">
              <a:schemeClr val="accent1"/>
            </a:fillRef>
            <a:effectRef idx="0">
              <a:schemeClr val="accent1"/>
            </a:effectRef>
            <a:fontRef idx="minor">
              <a:schemeClr val="tx1"/>
            </a:fontRef>
          </xdr:style>
        </xdr:cxnSp>
        <xdr:sp macro="" textlink="">
          <xdr:nvSpPr>
            <xdr:cNvPr id="8" name="TextBox 7"/>
            <xdr:cNvSpPr txBox="1"/>
          </xdr:nvSpPr>
          <xdr:spPr>
            <a:xfrm>
              <a:off x="2975370" y="2305050"/>
              <a:ext cx="233746" cy="3143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0</a:t>
              </a:r>
            </a:p>
          </xdr:txBody>
        </xdr:sp>
        <xdr:sp macro="" textlink="">
          <xdr:nvSpPr>
            <xdr:cNvPr id="10" name="TextBox 9"/>
            <xdr:cNvSpPr txBox="1"/>
          </xdr:nvSpPr>
          <xdr:spPr>
            <a:xfrm>
              <a:off x="4779886" y="2400300"/>
              <a:ext cx="233746" cy="2762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P</a:t>
              </a:r>
            </a:p>
          </xdr:txBody>
        </xdr:sp>
        <xdr:cxnSp macro="">
          <xdr:nvCxnSpPr>
            <xdr:cNvPr id="12" name="Straight Arrow Connector 11"/>
            <xdr:cNvCxnSpPr/>
          </xdr:nvCxnSpPr>
          <xdr:spPr>
            <a:xfrm flipV="1">
              <a:off x="3050169" y="2105025"/>
              <a:ext cx="1841916" cy="9525"/>
            </a:xfrm>
            <a:prstGeom prst="straightConnector1">
              <a:avLst/>
            </a:prstGeom>
            <a:ln>
              <a:headEnd type="arrow"/>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3" name="TextBox 12"/>
            <xdr:cNvSpPr txBox="1"/>
          </xdr:nvSpPr>
          <xdr:spPr>
            <a:xfrm>
              <a:off x="3629858" y="1885950"/>
              <a:ext cx="243095" cy="266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P</a:t>
              </a:r>
            </a:p>
          </xdr:txBody>
        </xdr:sp>
        <xdr:sp macro="" textlink="">
          <xdr:nvSpPr>
            <xdr:cNvPr id="17" name="Rectangle 16"/>
            <xdr:cNvSpPr/>
          </xdr:nvSpPr>
          <xdr:spPr>
            <a:xfrm>
              <a:off x="2919271" y="1343026"/>
              <a:ext cx="280495" cy="923925"/>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xnSp macro="">
          <xdr:nvCxnSpPr>
            <xdr:cNvPr id="15" name="Straight Arrow Connector 14"/>
            <xdr:cNvCxnSpPr/>
          </xdr:nvCxnSpPr>
          <xdr:spPr>
            <a:xfrm>
              <a:off x="4845335" y="1990725"/>
              <a:ext cx="1252877" cy="9525"/>
            </a:xfrm>
            <a:prstGeom prst="straightConnector1">
              <a:avLst/>
            </a:prstGeom>
            <a:ln>
              <a:headEnd type="arrow"/>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6" name="TextBox 15"/>
            <xdr:cNvSpPr txBox="1"/>
          </xdr:nvSpPr>
          <xdr:spPr>
            <a:xfrm>
              <a:off x="5284777" y="1752600"/>
              <a:ext cx="467491" cy="2952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1-P</a:t>
              </a:r>
            </a:p>
          </xdr:txBody>
        </xdr:sp>
        <xdr:sp macro="" textlink="">
          <xdr:nvSpPr>
            <xdr:cNvPr id="18" name="Rectangle 17"/>
            <xdr:cNvSpPr/>
          </xdr:nvSpPr>
          <xdr:spPr>
            <a:xfrm>
              <a:off x="5948615" y="1028701"/>
              <a:ext cx="289845" cy="1238249"/>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sp macro="" textlink="">
          <xdr:nvSpPr>
            <xdr:cNvPr id="19" name="TextBox 18"/>
            <xdr:cNvSpPr txBox="1"/>
          </xdr:nvSpPr>
          <xdr:spPr>
            <a:xfrm>
              <a:off x="5724219" y="381001"/>
              <a:ext cx="1000431" cy="5524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900"/>
                <a:t>Number</a:t>
              </a:r>
              <a:r>
                <a:rPr lang="en-US" sz="900" baseline="0"/>
                <a:t> of "yes" cases=</a:t>
              </a:r>
            </a:p>
            <a:p>
              <a:r>
                <a:rPr lang="en-US" sz="900" baseline="0"/>
                <a:t>nP</a:t>
              </a:r>
              <a:endParaRPr lang="en-US" sz="900"/>
            </a:p>
          </xdr:txBody>
        </xdr:sp>
        <xdr:sp macro="" textlink="">
          <xdr:nvSpPr>
            <xdr:cNvPr id="20" name="TextBox 19"/>
            <xdr:cNvSpPr txBox="1"/>
          </xdr:nvSpPr>
          <xdr:spPr>
            <a:xfrm>
              <a:off x="2657476" y="685801"/>
              <a:ext cx="841484" cy="5619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900"/>
                <a:t>Number of "no" cases=</a:t>
              </a:r>
            </a:p>
            <a:p>
              <a:r>
                <a:rPr lang="en-US" sz="900"/>
                <a:t>n(1-P)</a:t>
              </a:r>
            </a:p>
          </xdr:txBody>
        </xdr:sp>
      </xdr:grpSp>
    </xdr:grpSp>
    <xdr:clientData/>
  </xdr:twoCellAnchor>
  <xdr:twoCellAnchor>
    <xdr:from>
      <xdr:col>0</xdr:col>
      <xdr:colOff>133349</xdr:colOff>
      <xdr:row>4</xdr:row>
      <xdr:rowOff>47623</xdr:rowOff>
    </xdr:from>
    <xdr:to>
      <xdr:col>5</xdr:col>
      <xdr:colOff>466725</xdr:colOff>
      <xdr:row>36</xdr:row>
      <xdr:rowOff>19049</xdr:rowOff>
    </xdr:to>
    <xdr:sp macro="" textlink="">
      <xdr:nvSpPr>
        <xdr:cNvPr id="22" name="TextBox 21"/>
        <xdr:cNvSpPr txBox="1"/>
      </xdr:nvSpPr>
      <xdr:spPr>
        <a:xfrm>
          <a:off x="133349" y="704848"/>
          <a:ext cx="3381376" cy="51435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If we start with a simple dichotomous poll variable X, with n cases, and a "yes" probability of P, then:</a:t>
          </a:r>
        </a:p>
        <a:p>
          <a:endParaRPr lang="en-US" sz="1100"/>
        </a:p>
        <a:p>
          <a:r>
            <a:rPr lang="en-US" sz="1100"/>
            <a:t>n=n(1-P)+nP</a:t>
          </a:r>
        </a:p>
        <a:p>
          <a:r>
            <a:rPr lang="en-US" sz="1100"/>
            <a:t>Mean(X)=P</a:t>
          </a:r>
        </a:p>
        <a:p>
          <a:r>
            <a:rPr lang="en-US" sz="1100"/>
            <a:t>This is called the Bernoulli</a:t>
          </a:r>
          <a:r>
            <a:rPr lang="en-US" sz="1100" baseline="0"/>
            <a:t> distribution</a:t>
          </a:r>
        </a:p>
        <a:p>
          <a:endParaRPr lang="en-US" sz="1100"/>
        </a:p>
        <a:p>
          <a:endParaRPr lang="en-US" sz="1100"/>
        </a:p>
        <a:p>
          <a:endParaRPr lang="en-US" sz="1100"/>
        </a:p>
        <a:p>
          <a:endParaRPr lang="en-US" sz="1100"/>
        </a:p>
        <a:p>
          <a:endParaRPr lang="en-US" sz="1100"/>
        </a:p>
        <a:p>
          <a:r>
            <a:rPr lang="en-US" sz="1100"/>
            <a:t>And</a:t>
          </a:r>
          <a:r>
            <a:rPr lang="en-US" sz="1100" baseline="0"/>
            <a:t> then, deriving the Variance  and the Standard Error in terms of P and n:</a:t>
          </a:r>
          <a:endParaRPr lang="en-US" sz="1100"/>
        </a:p>
        <a:p>
          <a:endParaRPr lang="en-US" sz="1100"/>
        </a:p>
      </xdr:txBody>
    </xdr:sp>
    <xdr:clientData/>
  </xdr:twoCellAnchor>
  <mc:AlternateContent xmlns:mc="http://schemas.openxmlformats.org/markup-compatibility/2006">
    <mc:Choice xmlns:a14="http://schemas.microsoft.com/office/drawing/2010/main" Requires="a14">
      <xdr:twoCellAnchor>
        <xdr:from>
          <xdr:col>0</xdr:col>
          <xdr:colOff>200025</xdr:colOff>
          <xdr:row>13</xdr:row>
          <xdr:rowOff>0</xdr:rowOff>
        </xdr:from>
        <xdr:to>
          <xdr:col>4</xdr:col>
          <xdr:colOff>238125</xdr:colOff>
          <xdr:row>35</xdr:row>
          <xdr:rowOff>0</xdr:rowOff>
        </xdr:to>
        <xdr:grpSp>
          <xdr:nvGrpSpPr>
            <xdr:cNvPr id="4999801" name="Group 24"/>
            <xdr:cNvGrpSpPr>
              <a:grpSpLocks/>
            </xdr:cNvGrpSpPr>
          </xdr:nvGrpSpPr>
          <xdr:grpSpPr bwMode="auto">
            <a:xfrm>
              <a:off x="200025" y="2179321"/>
              <a:ext cx="2476500" cy="3688078"/>
              <a:chOff x="200025" y="2105026"/>
              <a:chExt cx="2476500" cy="3562348"/>
            </a:xfrm>
          </xdr:grpSpPr>
          <xdr:sp macro="" textlink="">
            <xdr:nvSpPr>
              <xdr:cNvPr id="2599954" name="Object 18" hidden="1">
                <a:extLst>
                  <a:ext uri="{63B3BB69-23CF-44E3-9099-C40C66FF867C}">
                    <a14:compatExt spid="_x0000_s2599954"/>
                  </a:ext>
                </a:extLst>
              </xdr:cNvPr>
              <xdr:cNvSpPr/>
            </xdr:nvSpPr>
            <xdr:spPr bwMode="auto">
              <a:xfrm>
                <a:off x="228600" y="2105026"/>
                <a:ext cx="1981200" cy="428625"/>
              </a:xfrm>
              <a:prstGeom prst="rect">
                <a:avLst/>
              </a:prstGeom>
              <a:noFill/>
              <a:extLst>
                <a:ext uri="{909E8E84-426E-40DD-AFC4-6F175D3DCCD1}">
                  <a14:hiddenFill>
                    <a:solidFill>
                      <a:srgbClr val="FFFFFF"/>
                    </a:solidFill>
                  </a14:hiddenFill>
                </a:ext>
              </a:extLst>
            </xdr:spPr>
          </xdr:sp>
          <xdr:sp macro="" textlink="">
            <xdr:nvSpPr>
              <xdr:cNvPr id="2599971" name="Object 35" hidden="1">
                <a:extLst>
                  <a:ext uri="{63B3BB69-23CF-44E3-9099-C40C66FF867C}">
                    <a14:compatExt spid="_x0000_s2599971"/>
                  </a:ext>
                </a:extLst>
              </xdr:cNvPr>
              <xdr:cNvSpPr/>
            </xdr:nvSpPr>
            <xdr:spPr bwMode="auto">
              <a:xfrm>
                <a:off x="200025" y="3276600"/>
                <a:ext cx="2476500" cy="2390774"/>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grpSp>
        <xdr:clientData/>
      </xdr:twoCellAnchor>
    </mc:Choice>
    <mc:Fallback/>
  </mc:AlternateContent>
  <xdr:twoCellAnchor>
    <xdr:from>
      <xdr:col>7</xdr:col>
      <xdr:colOff>9525</xdr:colOff>
      <xdr:row>27</xdr:row>
      <xdr:rowOff>146685</xdr:rowOff>
    </xdr:from>
    <xdr:to>
      <xdr:col>12</xdr:col>
      <xdr:colOff>161925</xdr:colOff>
      <xdr:row>39</xdr:row>
      <xdr:rowOff>133430</xdr:rowOff>
    </xdr:to>
    <xdr:sp macro="" textlink="">
      <xdr:nvSpPr>
        <xdr:cNvPr id="24" name="TextBox 23"/>
        <xdr:cNvSpPr txBox="1"/>
      </xdr:nvSpPr>
      <xdr:spPr>
        <a:xfrm>
          <a:off x="4276725" y="4524375"/>
          <a:ext cx="3276600" cy="19240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200"/>
            </a:lnSpc>
          </a:pPr>
          <a:r>
            <a:rPr lang="en-US" sz="1100"/>
            <a:t>If we have only one poll of Ohio, with 500 subjects, and</a:t>
          </a:r>
          <a:r>
            <a:rPr lang="en-US" sz="1100" baseline="0"/>
            <a:t> if our candidate gets 51.5% of the support, we cannot be sure whether our candidate will win or lose (assuming the poll is unbiased) because the 95% CI goes well below 50%. But if we aggregate 20 polls, and then have an n 20 times as large, then we can reject the null hypothesis that the 2 candidates have equal support, and we can predict that our candidate has a more than 95% chance of winning.</a:t>
          </a:r>
          <a:endParaRPr lang="en-US" sz="1100"/>
        </a:p>
      </xdr:txBody>
    </xdr:sp>
    <xdr:clientData/>
  </xdr:twoCellAnchor>
</xdr:wsDr>
</file>

<file path=xl/drawings/drawing27.xml><?xml version="1.0" encoding="utf-8"?>
<xdr:wsDr xmlns:xdr="http://schemas.openxmlformats.org/drawingml/2006/spreadsheetDrawing" xmlns:a="http://schemas.openxmlformats.org/drawingml/2006/main">
  <xdr:oneCellAnchor>
    <xdr:from>
      <xdr:col>9</xdr:col>
      <xdr:colOff>481852</xdr:colOff>
      <xdr:row>3</xdr:row>
      <xdr:rowOff>137721</xdr:rowOff>
    </xdr:from>
    <xdr:ext cx="5407959" cy="5627181"/>
    <xdr:sp macro="" textlink="">
      <xdr:nvSpPr>
        <xdr:cNvPr id="22529" name="Text Box 1"/>
        <xdr:cNvSpPr txBox="1">
          <a:spLocks noChangeArrowheads="1"/>
        </xdr:cNvSpPr>
      </xdr:nvSpPr>
      <xdr:spPr bwMode="auto">
        <a:xfrm>
          <a:off x="6524064" y="648709"/>
          <a:ext cx="5407959" cy="5627181"/>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spAutoFit/>
        </a:bodyPr>
        <a:lstStyle/>
        <a:p>
          <a:pPr algn="l" rtl="0">
            <a:defRPr sz="1000"/>
          </a:pPr>
          <a:r>
            <a:rPr lang="en-US" sz="1000" b="0" i="0" u="none" strike="noStrike" baseline="0">
              <a:solidFill>
                <a:srgbClr val="000000"/>
              </a:solidFill>
              <a:latin typeface="Arial"/>
              <a:cs typeface="Arial"/>
            </a:rPr>
            <a:t>Cohen, Jacob. 1994. "The Earth Is Round (p&lt;.05)." American Psychologist 49 (12):997-1003.</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     Null hpothesis Ho in this case: that the patient is normal (does not have schizophrenia).</a:t>
          </a:r>
        </a:p>
        <a:p>
          <a:pPr algn="l" rtl="0">
            <a:defRPr sz="1000"/>
          </a:pPr>
          <a:r>
            <a:rPr lang="en-US" sz="1000" b="0" i="0" u="none" strike="noStrike" baseline="0">
              <a:solidFill>
                <a:srgbClr val="000000"/>
              </a:solidFill>
              <a:latin typeface="Arial"/>
              <a:cs typeface="Arial"/>
            </a:rPr>
            <a:t>     P(D|Ho) is not the same as P(Ho|D), that is the probability of the data given null hypothesis Ho is NOT the same as the probability of Ho given the data. The first one, P(D|Ho) is what we usually measure. And it is true that if P(D|Ho) were zero, then the data would allow us to reject Ho compeletely. But if P(D|Ho) is small, less than 5%, that does not mean that Ho itself is unlikely given the data... </a:t>
          </a:r>
        </a:p>
        <a:p>
          <a:pPr algn="l" rtl="0">
            <a:defRPr sz="1000"/>
          </a:pPr>
          <a:r>
            <a:rPr lang="en-US" sz="1000" b="0" i="0" u="none" strike="noStrike" baseline="0">
              <a:solidFill>
                <a:srgbClr val="000000"/>
              </a:solidFill>
              <a:latin typeface="Arial"/>
              <a:cs typeface="Arial"/>
            </a:rPr>
            <a:t> Cohen's key example is the test for schizophrenia. 2% of the population have schizophrenia. The test for schizophrenia is 95% sensitive, meaning 95% of all true schizophrenics come up positive on the test. Less than 5% of non-schizophrenics come up positive on the test. So if the data are a positive test, and Ho is that the person is normal (i.e. non-schizophrenic), then P(D|Ho) &lt;5% (in this case, 30/979, or about 3%), and this might lead us (wrongly!)  to reject Ho, i.e. reject the hypothesis that the patient is normal. But in fact, among all people with positive tests, 60% are normal (30/50), because the condition is so uncommon. So null hypothesis signficance testing does not work.</a:t>
          </a:r>
        </a:p>
        <a:p>
          <a:pPr algn="l" rtl="0">
            <a:defRPr sz="1000"/>
          </a:pPr>
          <a:r>
            <a:rPr lang="en-US" sz="1000" b="0" i="0" u="none" strike="noStrike" baseline="0">
              <a:solidFill>
                <a:srgbClr val="000000"/>
              </a:solidFill>
              <a:latin typeface="Arial"/>
              <a:cs typeface="Arial"/>
            </a:rPr>
            <a:t>    Bayesian reasoning can get us from P(D|Ho) to P(Ho|D), but only if we have a prior knowledge or expectation about P(Ho), in this case we do but usually we don't. P(D), probability of a positive test, you would get by just running the tests for schizophrenia and tabulating the results, but P(Ho), the true probability of non-schizophrenia (1 minus the true probability of schizophrenia in the population) you would need some outside information to know- your own tests are insufficient because your own tests are not always correct. To make Bayesian reasoning work, researchers have to invent a prior probability P(Ho) (sometimes from thin air), and since the results depend on this, there is a difficulty in the replicability of the results.</a:t>
          </a:r>
        </a:p>
        <a:p>
          <a:pPr algn="l" rtl="0">
            <a:defRPr sz="1000"/>
          </a:pPr>
          <a:r>
            <a:rPr lang="en-US" sz="1000" b="0" i="0" u="none" strike="noStrike" baseline="0">
              <a:solidFill>
                <a:srgbClr val="000000"/>
              </a:solidFill>
              <a:latin typeface="Arial"/>
              <a:cs typeface="Arial"/>
            </a:rPr>
            <a:t>     Bayes' Rule says: P(A|B)=[P(B|A)*P(A)]/P(B) or in this case:</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                  P(D|Ho)P(Ho))</a:t>
          </a:r>
        </a:p>
        <a:p>
          <a:pPr algn="l" rtl="0">
            <a:defRPr sz="1000"/>
          </a:pPr>
          <a:r>
            <a:rPr lang="en-US" sz="1000" b="0" i="0" u="none" strike="noStrike" baseline="0">
              <a:solidFill>
                <a:srgbClr val="000000"/>
              </a:solidFill>
              <a:latin typeface="Arial"/>
              <a:cs typeface="Arial"/>
            </a:rPr>
            <a:t>P(Ho|D)=-------------------------------</a:t>
          </a:r>
        </a:p>
        <a:p>
          <a:pPr algn="l" rtl="0">
            <a:defRPr sz="1000"/>
          </a:pPr>
          <a:r>
            <a:rPr lang="en-US" sz="1000" b="0" i="0" u="none" strike="noStrike" baseline="0">
              <a:solidFill>
                <a:srgbClr val="000000"/>
              </a:solidFill>
              <a:latin typeface="Arial"/>
              <a:cs typeface="Arial"/>
            </a:rPr>
            <a:t>                       P(D)</a:t>
          </a:r>
        </a:p>
        <a:p>
          <a:pPr algn="l" rtl="0">
            <a:defRPr sz="1000"/>
          </a:pPr>
          <a:endParaRPr lang="en-US" sz="1000" b="0" i="0" u="none" strike="noStrike" baseline="0">
            <a:solidFill>
              <a:srgbClr val="000000"/>
            </a:solidFill>
            <a:latin typeface="Arial"/>
            <a:cs typeface="Arial"/>
          </a:endParaRP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     The point of Cohen's article is that using P(D|Ho) to diagnose the patient would result in a rejection of the null hypothesis, and a conclusion that the patient had schizophrenia. In fact, there is a 60% chance that the patient does not have schizophrenia.</a:t>
          </a:r>
        </a:p>
        <a:p>
          <a:pPr algn="l" rtl="0">
            <a:defRPr sz="1000"/>
          </a:pPr>
          <a:r>
            <a:rPr lang="en-US" sz="1000" b="0" i="0" u="none" strike="noStrike" baseline="0">
              <a:solidFill>
                <a:srgbClr val="000000"/>
              </a:solidFill>
              <a:latin typeface="Arial"/>
              <a:cs typeface="Arial"/>
            </a:rPr>
            <a:t>     Also note: despite the realistic sounding aspects of this article, the actual prevalence of schizophrenia is 1.2% in the US, not 2%. Furthermore there is no intermediate test for schizophrenia, nor is there a later gold-standard always accurate test. There is only one kind of test, a clinical diagnosis.</a:t>
          </a:r>
        </a:p>
      </xdr:txBody>
    </xdr:sp>
    <xdr:clientData/>
  </xdr:oneCellAnchor>
</xdr:wsDr>
</file>

<file path=xl/drawings/drawing28.xml><?xml version="1.0" encoding="utf-8"?>
<xdr:wsDr xmlns:xdr="http://schemas.openxmlformats.org/drawingml/2006/spreadsheetDrawing" xmlns:a="http://schemas.openxmlformats.org/drawingml/2006/main">
  <xdr:twoCellAnchor>
    <xdr:from>
      <xdr:col>2</xdr:col>
      <xdr:colOff>171450</xdr:colOff>
      <xdr:row>0</xdr:row>
      <xdr:rowOff>0</xdr:rowOff>
    </xdr:from>
    <xdr:to>
      <xdr:col>12</xdr:col>
      <xdr:colOff>180975</xdr:colOff>
      <xdr:row>22</xdr:row>
      <xdr:rowOff>9525</xdr:rowOff>
    </xdr:to>
    <xdr:sp macro="" textlink="">
      <xdr:nvSpPr>
        <xdr:cNvPr id="2" name="TextBox 1"/>
        <xdr:cNvSpPr txBox="1"/>
      </xdr:nvSpPr>
      <xdr:spPr>
        <a:xfrm>
          <a:off x="1390650" y="0"/>
          <a:ext cx="8267700" cy="35718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800">
              <a:latin typeface="Courier New" panose="02070309020205020404" pitchFamily="49" charset="0"/>
              <a:cs typeface="Courier New" panose="02070309020205020404" pitchFamily="49" charset="0"/>
            </a:rPr>
            <a:t>     Power</a:t>
          </a:r>
          <a:r>
            <a:rPr lang="en-US" sz="800" baseline="0">
              <a:latin typeface="Courier New" panose="02070309020205020404" pitchFamily="49" charset="0"/>
              <a:cs typeface="Courier New" panose="02070309020205020404" pitchFamily="49" charset="0"/>
            </a:rPr>
            <a:t> tests for the difference between breakup rates of different kinds of couples from HCMST data for 2009-2012, see Rosenfeld </a:t>
          </a:r>
          <a:r>
            <a:rPr lang="en-US" sz="800" baseline="0">
              <a:solidFill>
                <a:schemeClr val="dk1"/>
              </a:solidFill>
              <a:effectLst/>
              <a:latin typeface="Courier New" panose="02070309020205020404" pitchFamily="49" charset="0"/>
              <a:ea typeface="+mn-ea"/>
              <a:cs typeface="Courier New" panose="02070309020205020404" pitchFamily="49" charset="0"/>
            </a:rPr>
            <a:t>2014, </a:t>
          </a:r>
          <a:r>
            <a:rPr lang="en-US" sz="800" baseline="0">
              <a:latin typeface="Courier New" panose="02070309020205020404" pitchFamily="49" charset="0"/>
              <a:cs typeface="Courier New" panose="02070309020205020404" pitchFamily="49" charset="0"/>
            </a:rPr>
            <a:t>"Couple Longevity in the era of Same-Sex Marriage in the US" Journal of Marriage and Family 76:905-918, Table 1. Stdev of breakup rate uses the stdev of Bernoulli distributions, see the earlier page on polling.</a:t>
          </a:r>
        </a:p>
        <a:p>
          <a:r>
            <a:rPr lang="en-US" sz="800" baseline="0">
              <a:latin typeface="Courier New" panose="02070309020205020404" pitchFamily="49" charset="0"/>
              <a:cs typeface="Courier New" panose="02070309020205020404" pitchFamily="49" charset="0"/>
            </a:rPr>
            <a:t>     When are power calculations most relevant? Power calculation instance 1: If you have made a test and found no significant difference between the means of two groups, as there was no significant difference  between the breakup rates of heterosexual and same-sex couples from HCMST data reported in my 2014 JMF paper (after controling for marital status), the next question that arises is:  Given the sample sizes of the relevant groups in the data, how large would the difference between the means have to be in order to have a good chance (the power) of rejecting a null hypothesis of no difference? If the power to reject the null hypothesis of no difference is low (say, less than 0.8) even across all plausible levels of difference between the means, then the sample size is simply too small and the tests are underpowered, and you need more data to answer the question. On the other hand, if the power tests show substantial power to reject null hypotheses if the difference between the means were reasonable but larger, then the sample size is large enough and the lack of significance of the key test is due to the modest difference between the means of the two groups. In this exercise below, there is excellent power (0.999) in the full dataset to reject a null hypothesis of no difference in breakup rates if the real difference in breakup rates were to be a factor of 2 between heterosexual and same-sex couples (case 1 below). In cases 2 and 3 below, I am testing the power on the much reduced sample of married couples only, which sharply reduces the sample of same-sex couple person-years (since same-sex couples had a lower rate of being married or being in marriage-like unions). This reduction of the data to married couples only is an unrealistic reduction of the real HCMST sample size, because in the paper I examine the married and unmarried couples together, controling for marriage. However, even in this sort of extreme case where sample size and power are reduced to married couples only, the power is reasonable (0.91) if the annual rate of breakup of same-sex married couples were 3 times larger than the annual rate of breakup for heterosexual married couples.</a:t>
          </a:r>
        </a:p>
        <a:p>
          <a:r>
            <a:rPr lang="en-US" sz="800" baseline="0">
              <a:latin typeface="Courier New" panose="02070309020205020404" pitchFamily="49" charset="0"/>
              <a:cs typeface="Courier New" panose="02070309020205020404" pitchFamily="49" charset="0"/>
            </a:rPr>
            <a:t>     In the calculations below, the annual rate of breakup for heterosexual couples, and the person-years of heterosexual couples exposed to the risk of breakup are taken from the actual data, in Table 1 of my 2014 paper. For same-sex couples, the number of person-years exposed to the risk of breakup is also taken from the actual data, but the breakup rate for same-sex couples are invented, so as to answer the question: "if the difference between the means were as large as this, we would have a P chance of rejecting the null hypothesis," where P equals the calculated power. </a:t>
          </a:r>
        </a:p>
        <a:p>
          <a:r>
            <a:rPr lang="en-US" sz="800" baseline="0">
              <a:latin typeface="Courier New" panose="02070309020205020404" pitchFamily="49" charset="0"/>
              <a:cs typeface="Courier New" panose="02070309020205020404" pitchFamily="49" charset="0"/>
            </a:rPr>
            <a:t>     Power calculation instance 2: In grant applications, you are ordinarily asked to show that the sample size you propose to collect will give sufficient power to reject null hypotheses given projected and estimated means of the two relevant groups. In the case of breakup rates for heterosexuals, this rate could be estimated from prior studies. The difference between the breakup rates of the groups could be estimated from literature as well. Funders want to know that if they fund the project, and you achieve the sample size you expect to achieve, you will have a good chance of being able to answer the questions you seek to answer.</a:t>
          </a:r>
        </a:p>
      </xdr:txBody>
    </xdr:sp>
    <xdr:clientData/>
  </xdr:twoCellAnchor>
  <xdr:oneCellAnchor>
    <xdr:from>
      <xdr:col>10</xdr:col>
      <xdr:colOff>68580</xdr:colOff>
      <xdr:row>24</xdr:row>
      <xdr:rowOff>137161</xdr:rowOff>
    </xdr:from>
    <xdr:ext cx="4831080" cy="10372327"/>
    <xdr:sp macro="" textlink="">
      <xdr:nvSpPr>
        <xdr:cNvPr id="3" name="TextBox 2"/>
        <xdr:cNvSpPr txBox="1"/>
      </xdr:nvSpPr>
      <xdr:spPr>
        <a:xfrm>
          <a:off x="8461466" y="4186647"/>
          <a:ext cx="4831080" cy="1037232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lang="en-US" sz="800">
              <a:latin typeface="Courier New" panose="02070309020205020404" pitchFamily="49" charset="0"/>
              <a:cs typeface="Courier New" panose="02070309020205020404" pitchFamily="49" charset="0"/>
            </a:rPr>
            <a:t>Stata tests of power and sample size (necessary to achieve a certain desired power),</a:t>
          </a:r>
          <a:r>
            <a:rPr lang="en-US" sz="800" baseline="0">
              <a:latin typeface="Courier New" panose="02070309020205020404" pitchFamily="49" charset="0"/>
              <a:cs typeface="Courier New" panose="02070309020205020404" pitchFamily="49" charset="0"/>
            </a:rPr>
            <a:t> using the command </a:t>
          </a:r>
          <a:r>
            <a:rPr lang="en-US" sz="800" b="1" baseline="0">
              <a:latin typeface="Courier New" panose="02070309020205020404" pitchFamily="49" charset="0"/>
              <a:cs typeface="Courier New" panose="02070309020205020404" pitchFamily="49" charset="0"/>
            </a:rPr>
            <a:t>sampsi</a:t>
          </a:r>
          <a:r>
            <a:rPr lang="en-US" sz="800" baseline="0">
              <a:latin typeface="Courier New" panose="02070309020205020404" pitchFamily="49" charset="0"/>
              <a:cs typeface="Courier New" panose="02070309020205020404" pitchFamily="49" charset="0"/>
            </a:rPr>
            <a:t>. Note that </a:t>
          </a:r>
          <a:r>
            <a:rPr lang="en-US" sz="800" b="1" baseline="0">
              <a:latin typeface="Courier New" panose="02070309020205020404" pitchFamily="49" charset="0"/>
              <a:cs typeface="Courier New" panose="02070309020205020404" pitchFamily="49" charset="0"/>
            </a:rPr>
            <a:t>sampsi</a:t>
          </a:r>
          <a:r>
            <a:rPr lang="en-US" sz="800" baseline="0">
              <a:latin typeface="Courier New" panose="02070309020205020404" pitchFamily="49" charset="0"/>
              <a:cs typeface="Courier New" panose="02070309020205020404" pitchFamily="49" charset="0"/>
            </a:rPr>
            <a:t> still works in Stata but has been replaced by a newer command that does the same thing (and some additional things: </a:t>
          </a:r>
          <a:r>
            <a:rPr lang="en-US" sz="800" b="1" baseline="0">
              <a:latin typeface="Courier New" panose="02070309020205020404" pitchFamily="49" charset="0"/>
              <a:cs typeface="Courier New" panose="02070309020205020404" pitchFamily="49" charset="0"/>
            </a:rPr>
            <a:t>power</a:t>
          </a:r>
          <a:r>
            <a:rPr lang="en-US" sz="800" b="0" baseline="0">
              <a:latin typeface="Courier New" panose="02070309020205020404" pitchFamily="49" charset="0"/>
              <a:cs typeface="Courier New" panose="02070309020205020404" pitchFamily="49" charset="0"/>
            </a:rPr>
            <a:t>. Stata help provides thorough explanation about how both </a:t>
          </a:r>
          <a:r>
            <a:rPr lang="en-US" sz="800" b="1" baseline="0">
              <a:latin typeface="Courier New" panose="02070309020205020404" pitchFamily="49" charset="0"/>
              <a:cs typeface="Courier New" panose="02070309020205020404" pitchFamily="49" charset="0"/>
            </a:rPr>
            <a:t>sampsi </a:t>
          </a:r>
          <a:r>
            <a:rPr lang="en-US" sz="800" b="0" baseline="0">
              <a:latin typeface="Courier New" panose="02070309020205020404" pitchFamily="49" charset="0"/>
              <a:cs typeface="Courier New" panose="02070309020205020404" pitchFamily="49" charset="0"/>
            </a:rPr>
            <a:t>and</a:t>
          </a:r>
          <a:r>
            <a:rPr lang="en-US" sz="800" b="1" baseline="0">
              <a:latin typeface="Courier New" panose="02070309020205020404" pitchFamily="49" charset="0"/>
              <a:cs typeface="Courier New" panose="02070309020205020404" pitchFamily="49" charset="0"/>
            </a:rPr>
            <a:t> power </a:t>
          </a:r>
          <a:r>
            <a:rPr lang="en-US" sz="800" b="0" baseline="0">
              <a:latin typeface="Courier New" panose="02070309020205020404" pitchFamily="49" charset="0"/>
              <a:cs typeface="Courier New" panose="02070309020205020404" pitchFamily="49" charset="0"/>
            </a:rPr>
            <a:t>work.</a:t>
          </a:r>
          <a:endParaRPr lang="en-US" sz="800" b="0">
            <a:latin typeface="Courier New" panose="02070309020205020404" pitchFamily="49" charset="0"/>
            <a:cs typeface="Courier New" panose="02070309020205020404" pitchFamily="49" charset="0"/>
          </a:endParaRP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CASE 1:</a:t>
          </a:r>
        </a:p>
        <a:p>
          <a:r>
            <a:rPr lang="en-US" sz="800">
              <a:latin typeface="Courier New" panose="02070309020205020404" pitchFamily="49" charset="0"/>
              <a:cs typeface="Courier New" panose="02070309020205020404" pitchFamily="49" charset="0"/>
            </a:rPr>
            <a:t>. sampsi .0490 .0980, n1(6944) n2(1228) sd1(.2159) sd2(.2973) alpha(0.05)</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Estimated power for two-sample comparison of means</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Test Ho: m1 = m2, where m1 is the mean in population 1</a:t>
          </a:r>
        </a:p>
        <a:p>
          <a:r>
            <a:rPr lang="en-US" sz="800">
              <a:latin typeface="Courier New" panose="02070309020205020404" pitchFamily="49" charset="0"/>
              <a:cs typeface="Courier New" panose="02070309020205020404" pitchFamily="49" charset="0"/>
            </a:rPr>
            <a:t>                    and m2 is the mean in population 2</a:t>
          </a:r>
        </a:p>
        <a:p>
          <a:r>
            <a:rPr lang="en-US" sz="800">
              <a:latin typeface="Courier New" panose="02070309020205020404" pitchFamily="49" charset="0"/>
              <a:cs typeface="Courier New" panose="02070309020205020404" pitchFamily="49" charset="0"/>
            </a:rPr>
            <a:t>Assumptions:</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alpha =   0.0500  (two-sided)</a:t>
          </a:r>
        </a:p>
        <a:p>
          <a:r>
            <a:rPr lang="en-US" sz="800">
              <a:latin typeface="Courier New" panose="02070309020205020404" pitchFamily="49" charset="0"/>
              <a:cs typeface="Courier New" panose="02070309020205020404" pitchFamily="49" charset="0"/>
            </a:rPr>
            <a:t>            m1 =     .049</a:t>
          </a:r>
        </a:p>
        <a:p>
          <a:r>
            <a:rPr lang="en-US" sz="800">
              <a:latin typeface="Courier New" panose="02070309020205020404" pitchFamily="49" charset="0"/>
              <a:cs typeface="Courier New" panose="02070309020205020404" pitchFamily="49" charset="0"/>
            </a:rPr>
            <a:t>            m2 =     .098</a:t>
          </a:r>
        </a:p>
        <a:p>
          <a:r>
            <a:rPr lang="en-US" sz="800">
              <a:latin typeface="Courier New" panose="02070309020205020404" pitchFamily="49" charset="0"/>
              <a:cs typeface="Courier New" panose="02070309020205020404" pitchFamily="49" charset="0"/>
            </a:rPr>
            <a:t>           sd1 =    .2159</a:t>
          </a:r>
        </a:p>
        <a:p>
          <a:r>
            <a:rPr lang="en-US" sz="800">
              <a:latin typeface="Courier New" panose="02070309020205020404" pitchFamily="49" charset="0"/>
              <a:cs typeface="Courier New" panose="02070309020205020404" pitchFamily="49" charset="0"/>
            </a:rPr>
            <a:t>           sd2 =    .2973</a:t>
          </a:r>
        </a:p>
        <a:p>
          <a:r>
            <a:rPr lang="en-US" sz="800">
              <a:latin typeface="Courier New" panose="02070309020205020404" pitchFamily="49" charset="0"/>
              <a:cs typeface="Courier New" panose="02070309020205020404" pitchFamily="49" charset="0"/>
            </a:rPr>
            <a:t>sample size n1 =     6944</a:t>
          </a:r>
        </a:p>
        <a:p>
          <a:r>
            <a:rPr lang="en-US" sz="800">
              <a:latin typeface="Courier New" panose="02070309020205020404" pitchFamily="49" charset="0"/>
              <a:cs typeface="Courier New" panose="02070309020205020404" pitchFamily="49" charset="0"/>
            </a:rPr>
            <a:t>            n2 =     1228</a:t>
          </a:r>
        </a:p>
        <a:p>
          <a:r>
            <a:rPr lang="en-US" sz="800">
              <a:latin typeface="Courier New" panose="02070309020205020404" pitchFamily="49" charset="0"/>
              <a:cs typeface="Courier New" panose="02070309020205020404" pitchFamily="49" charset="0"/>
            </a:rPr>
            <a:t>         n2/n1 =     0.18</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Estimated power:</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power =   0.9998</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CASE 2:</a:t>
          </a:r>
        </a:p>
        <a:p>
          <a:r>
            <a:rPr lang="en-US" sz="800">
              <a:latin typeface="Courier New" panose="02070309020205020404" pitchFamily="49" charset="0"/>
              <a:cs typeface="Courier New" panose="02070309020205020404" pitchFamily="49" charset="0"/>
            </a:rPr>
            <a:t>sampsi .015 .030, n1(5793) n2(542) sd1(.1216) sd2(.1706) alpha(0.05)</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Estimated power for two-sample comparison of means</a:t>
          </a:r>
        </a:p>
        <a:p>
          <a:r>
            <a:rPr lang="en-US" sz="800">
              <a:latin typeface="Courier New" panose="02070309020205020404" pitchFamily="49" charset="0"/>
              <a:cs typeface="Courier New" panose="02070309020205020404" pitchFamily="49" charset="0"/>
            </a:rPr>
            <a:t>....</a:t>
          </a:r>
        </a:p>
        <a:p>
          <a:r>
            <a:rPr lang="en-US" sz="800">
              <a:latin typeface="Courier New" panose="02070309020205020404" pitchFamily="49" charset="0"/>
              <a:cs typeface="Courier New" panose="02070309020205020404" pitchFamily="49" charset="0"/>
            </a:rPr>
            <a:t>Estimated power:</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power =   0.5160</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Meaning if the breakup</a:t>
          </a:r>
          <a:r>
            <a:rPr lang="en-US" sz="800" baseline="0">
              <a:latin typeface="Courier New" panose="02070309020205020404" pitchFamily="49" charset="0"/>
              <a:cs typeface="Courier New" panose="02070309020205020404" pitchFamily="49" charset="0"/>
            </a:rPr>
            <a:t> rate of same-sex married couples was twice as high as the breakup rate of heterosexual married couples, I would have only a 52% chance of rejecting the null hypothesis of no difference. On the other hand, the actual measured difference between the rates of breakup for married couples is LESS than a factor of 2 difference (1.5% compared to 2.6%). And it is also worth noting that none of the same-sex married couples exposed to the risk of breakup in 2009-2012 had the same federal rights as any of the heterosexual married couples. Many of the same-sex married couples reported themselves as "married" because of a personal commitment, but their marriages was not legally recognized in any jurisdictions.</a:t>
          </a:r>
          <a:endParaRPr lang="en-US" sz="800">
            <a:latin typeface="Courier New" panose="02070309020205020404" pitchFamily="49" charset="0"/>
            <a:cs typeface="Courier New" panose="02070309020205020404" pitchFamily="49" charset="0"/>
          </a:endParaRP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CASE 3:</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sampsi .015 .045, n1(5793) n2(542) sd1(.1216) sd2(.2073) alpha(0.05)</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Estimated power for two-sample comparison of means</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Estimated power:</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power =   0.9125</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Now, an alternate way to frame the question: How</a:t>
          </a:r>
          <a:r>
            <a:rPr lang="en-US" sz="800" baseline="0">
              <a:latin typeface="Courier New" panose="02070309020205020404" pitchFamily="49" charset="0"/>
              <a:cs typeface="Courier New" panose="02070309020205020404" pitchFamily="49" charset="0"/>
            </a:rPr>
            <a:t> big would n2 have to be to make the second test have power of 0.9? The actual power of case 2 was 0.52. It turns out that my sample size would have to be much larger (I would have to follow these cases for 3-4 times as long) to get the power up to 90% to reject the null hypothesis of equal breakup rates among heterosexual married and same-sex married couples if the real difference in breakup rates was a difference of 3% per year versus 1.5% per year.</a:t>
          </a:r>
        </a:p>
        <a:p>
          <a:pPr>
            <a:lnSpc>
              <a:spcPts val="800"/>
            </a:lnSpc>
          </a:pPr>
          <a:endParaRPr lang="en-US" sz="800" baseline="0">
            <a:latin typeface="Courier New" panose="02070309020205020404" pitchFamily="49" charset="0"/>
            <a:cs typeface="Courier New" panose="02070309020205020404" pitchFamily="49" charset="0"/>
          </a:endParaRPr>
        </a:p>
        <a:p>
          <a:pPr>
            <a:lnSpc>
              <a:spcPts val="800"/>
            </a:lnSpc>
          </a:pPr>
          <a:r>
            <a:rPr lang="en-US" sz="800">
              <a:latin typeface="Courier New" panose="02070309020205020404" pitchFamily="49" charset="0"/>
              <a:cs typeface="Courier New" panose="02070309020205020404" pitchFamily="49" charset="0"/>
            </a:rPr>
            <a:t>. sampsi .015 .030,  sd1(.1216) sd2(.2073) alpha(0.05) power(0.9) ratio(.15)</a:t>
          </a:r>
        </a:p>
        <a:p>
          <a:endParaRPr lang="en-US" sz="800">
            <a:latin typeface="Courier New" panose="02070309020205020404" pitchFamily="49" charset="0"/>
            <a:cs typeface="Courier New" panose="02070309020205020404" pitchFamily="49" charset="0"/>
          </a:endParaRPr>
        </a:p>
        <a:p>
          <a:pPr>
            <a:lnSpc>
              <a:spcPts val="800"/>
            </a:lnSpc>
          </a:pPr>
          <a:r>
            <a:rPr lang="en-US" sz="800">
              <a:latin typeface="Courier New" panose="02070309020205020404" pitchFamily="49" charset="0"/>
              <a:cs typeface="Courier New" panose="02070309020205020404" pitchFamily="49" charset="0"/>
            </a:rPr>
            <a:t>Estimated sample size for two-sample comparison of means</a:t>
          </a:r>
        </a:p>
        <a:p>
          <a:endParaRPr lang="en-US" sz="800">
            <a:latin typeface="Courier New" panose="02070309020205020404" pitchFamily="49" charset="0"/>
            <a:cs typeface="Courier New" panose="02070309020205020404" pitchFamily="49" charset="0"/>
          </a:endParaRPr>
        </a:p>
        <a:p>
          <a:pPr>
            <a:lnSpc>
              <a:spcPts val="800"/>
            </a:lnSpc>
          </a:pPr>
          <a:r>
            <a:rPr lang="en-US" sz="800">
              <a:latin typeface="Courier New" panose="02070309020205020404" pitchFamily="49" charset="0"/>
              <a:cs typeface="Courier New" panose="02070309020205020404" pitchFamily="49" charset="0"/>
            </a:rPr>
            <a:t>Test Ho: m1 = m2, where m1 is the mean in population 1</a:t>
          </a:r>
        </a:p>
        <a:p>
          <a:r>
            <a:rPr lang="en-US" sz="800">
              <a:latin typeface="Courier New" panose="02070309020205020404" pitchFamily="49" charset="0"/>
              <a:cs typeface="Courier New" panose="02070309020205020404" pitchFamily="49" charset="0"/>
            </a:rPr>
            <a:t>                    and m2 is the mean in population 2</a:t>
          </a:r>
        </a:p>
        <a:p>
          <a:pPr>
            <a:lnSpc>
              <a:spcPts val="800"/>
            </a:lnSpc>
          </a:pPr>
          <a:r>
            <a:rPr lang="en-US" sz="800">
              <a:latin typeface="Courier New" panose="02070309020205020404" pitchFamily="49" charset="0"/>
              <a:cs typeface="Courier New" panose="02070309020205020404" pitchFamily="49" charset="0"/>
            </a:rPr>
            <a:t>Assumptions:</a:t>
          </a:r>
        </a:p>
        <a:p>
          <a:pPr>
            <a:lnSpc>
              <a:spcPts val="800"/>
            </a:lnSpc>
          </a:pPr>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alpha =   0.0500  (two-sided)</a:t>
          </a:r>
        </a:p>
        <a:p>
          <a:pPr>
            <a:lnSpc>
              <a:spcPts val="800"/>
            </a:lnSpc>
          </a:pPr>
          <a:r>
            <a:rPr lang="en-US" sz="800">
              <a:latin typeface="Courier New" panose="02070309020205020404" pitchFamily="49" charset="0"/>
              <a:cs typeface="Courier New" panose="02070309020205020404" pitchFamily="49" charset="0"/>
            </a:rPr>
            <a:t>         power =   0.9000</a:t>
          </a:r>
        </a:p>
        <a:p>
          <a:r>
            <a:rPr lang="en-US" sz="800">
              <a:latin typeface="Courier New" panose="02070309020205020404" pitchFamily="49" charset="0"/>
              <a:cs typeface="Courier New" panose="02070309020205020404" pitchFamily="49" charset="0"/>
            </a:rPr>
            <a:t>            m1 =     .015</a:t>
          </a:r>
        </a:p>
        <a:p>
          <a:pPr>
            <a:lnSpc>
              <a:spcPts val="800"/>
            </a:lnSpc>
          </a:pPr>
          <a:r>
            <a:rPr lang="en-US" sz="800">
              <a:latin typeface="Courier New" panose="02070309020205020404" pitchFamily="49" charset="0"/>
              <a:cs typeface="Courier New" panose="02070309020205020404" pitchFamily="49" charset="0"/>
            </a:rPr>
            <a:t>            m2 =      .03</a:t>
          </a:r>
        </a:p>
        <a:p>
          <a:r>
            <a:rPr lang="en-US" sz="800">
              <a:latin typeface="Courier New" panose="02070309020205020404" pitchFamily="49" charset="0"/>
              <a:cs typeface="Courier New" panose="02070309020205020404" pitchFamily="49" charset="0"/>
            </a:rPr>
            <a:t>           sd1 =    .1216</a:t>
          </a:r>
        </a:p>
        <a:p>
          <a:pPr>
            <a:lnSpc>
              <a:spcPts val="800"/>
            </a:lnSpc>
          </a:pPr>
          <a:r>
            <a:rPr lang="en-US" sz="800">
              <a:latin typeface="Courier New" panose="02070309020205020404" pitchFamily="49" charset="0"/>
              <a:cs typeface="Courier New" panose="02070309020205020404" pitchFamily="49" charset="0"/>
            </a:rPr>
            <a:t>           sd2 =    .2073</a:t>
          </a:r>
        </a:p>
        <a:p>
          <a:r>
            <a:rPr lang="en-US" sz="800">
              <a:latin typeface="Courier New" panose="02070309020205020404" pitchFamily="49" charset="0"/>
              <a:cs typeface="Courier New" panose="02070309020205020404" pitchFamily="49" charset="0"/>
            </a:rPr>
            <a:t>         n2/n1 =     0.15</a:t>
          </a:r>
        </a:p>
        <a:p>
          <a:pPr>
            <a:lnSpc>
              <a:spcPts val="800"/>
            </a:lnSpc>
          </a:pPr>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Estimated required sample sizes:</a:t>
          </a:r>
        </a:p>
        <a:p>
          <a:pPr>
            <a:lnSpc>
              <a:spcPts val="800"/>
            </a:lnSpc>
          </a:pPr>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n1 =    14070</a:t>
          </a:r>
        </a:p>
        <a:p>
          <a:pPr>
            <a:lnSpc>
              <a:spcPts val="800"/>
            </a:lnSpc>
          </a:pPr>
          <a:r>
            <a:rPr lang="en-US" sz="800">
              <a:latin typeface="Courier New" panose="02070309020205020404" pitchFamily="49" charset="0"/>
              <a:cs typeface="Courier New" panose="02070309020205020404" pitchFamily="49" charset="0"/>
            </a:rPr>
            <a:t>            n2 =     2111</a:t>
          </a:r>
        </a:p>
        <a:p>
          <a:endParaRPr lang="en-US" sz="800">
            <a:latin typeface="Courier New" panose="02070309020205020404" pitchFamily="49" charset="0"/>
            <a:cs typeface="Courier New" panose="02070309020205020404" pitchFamily="49" charset="0"/>
          </a:endParaRPr>
        </a:p>
        <a:p>
          <a:pPr>
            <a:lnSpc>
              <a:spcPts val="800"/>
            </a:lnSpc>
          </a:pPr>
          <a:endParaRPr lang="en-US" sz="800">
            <a:latin typeface="Courier New" panose="02070309020205020404" pitchFamily="49" charset="0"/>
            <a:cs typeface="Courier New" panose="02070309020205020404" pitchFamily="49" charset="0"/>
          </a:endParaRPr>
        </a:p>
      </xdr:txBody>
    </xdr:sp>
    <xdr:clientData/>
  </xdr:oneCellAnchor>
  <xdr:twoCellAnchor editAs="oneCell">
    <xdr:from>
      <xdr:col>0</xdr:col>
      <xdr:colOff>200025</xdr:colOff>
      <xdr:row>47</xdr:row>
      <xdr:rowOff>66675</xdr:rowOff>
    </xdr:from>
    <xdr:to>
      <xdr:col>9</xdr:col>
      <xdr:colOff>485787</xdr:colOff>
      <xdr:row>83</xdr:row>
      <xdr:rowOff>19049</xdr:rowOff>
    </xdr:to>
    <xdr:pic>
      <xdr:nvPicPr>
        <xdr:cNvPr id="5" name="Picture 4"/>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6705600"/>
          <a:ext cx="7934337" cy="5781674"/>
        </a:xfrm>
        <a:prstGeom prst="rect">
          <a:avLst/>
        </a:prstGeom>
        <a:solidFill>
          <a:schemeClr val="bg1"/>
        </a:solidFill>
      </xdr:spPr>
    </xdr:pic>
    <xdr:clientData/>
  </xdr:twoCellAnchor>
</xdr:wsDr>
</file>

<file path=xl/drawings/drawing29.xml><?xml version="1.0" encoding="utf-8"?>
<xdr:wsDr xmlns:xdr="http://schemas.openxmlformats.org/drawingml/2006/spreadsheetDrawing" xmlns:a="http://schemas.openxmlformats.org/drawingml/2006/main">
  <xdr:twoCellAnchor>
    <xdr:from>
      <xdr:col>2</xdr:col>
      <xdr:colOff>314324</xdr:colOff>
      <xdr:row>1</xdr:row>
      <xdr:rowOff>120013</xdr:rowOff>
    </xdr:from>
    <xdr:to>
      <xdr:col>20</xdr:col>
      <xdr:colOff>152399</xdr:colOff>
      <xdr:row>57</xdr:row>
      <xdr:rowOff>108587</xdr:rowOff>
    </xdr:to>
    <xdr:sp macro="" textlink="">
      <xdr:nvSpPr>
        <xdr:cNvPr id="2" name="TextBox 1"/>
        <xdr:cNvSpPr txBox="1"/>
      </xdr:nvSpPr>
      <xdr:spPr>
        <a:xfrm>
          <a:off x="1533524" y="295273"/>
          <a:ext cx="10810875" cy="90487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On this page we return to a question about what is the proper conclusion</a:t>
          </a:r>
          <a:r>
            <a:rPr lang="en-US" sz="1100" baseline="0"/>
            <a:t> to draw about the difference between lawyers' income and sociologists' income, which HW2 provide different, and contradictory answers for. Recall that Lawyers were many in the dataset and had a wide range of income, whereas sociologists were few and had a narrow range of income:</a:t>
          </a:r>
        </a:p>
        <a:p>
          <a:endParaRPr lang="en-US" sz="1100" baseline="0"/>
        </a:p>
        <a:p>
          <a:r>
            <a:rPr lang="en-US" sz="1100" b="1">
              <a:solidFill>
                <a:schemeClr val="dk1"/>
              </a:solidFill>
              <a:effectLst/>
              <a:latin typeface="+mn-lt"/>
              <a:ea typeface="+mn-ea"/>
              <a:cs typeface="+mn-cs"/>
            </a:rPr>
            <a:t> </a:t>
          </a:r>
          <a:r>
            <a:rPr lang="en-US" sz="900" b="1">
              <a:solidFill>
                <a:schemeClr val="dk1"/>
              </a:solidFill>
              <a:effectLst/>
              <a:latin typeface="Courier New" pitchFamily="49" charset="0"/>
              <a:ea typeface="+mn-ea"/>
              <a:cs typeface="Courier New" pitchFamily="49" charset="0"/>
            </a:rPr>
            <a:t>table occ1990 if occ1990==178|occ1990==125, contents(freq mean incwage median incwage p25 incwage p75 incwage)</a:t>
          </a:r>
          <a:endParaRPr lang="en-US" sz="900">
            <a:solidFill>
              <a:schemeClr val="dk1"/>
            </a:solidFill>
            <a:effectLst/>
            <a:latin typeface="Courier New" pitchFamily="49" charset="0"/>
            <a:ea typeface="+mn-ea"/>
            <a:cs typeface="Courier New" pitchFamily="49" charset="0"/>
          </a:endParaRPr>
        </a:p>
        <a:p>
          <a:r>
            <a:rPr lang="en-US" sz="900">
              <a:solidFill>
                <a:schemeClr val="dk1"/>
              </a:solidFill>
              <a:effectLst/>
              <a:latin typeface="Courier New" pitchFamily="49" charset="0"/>
              <a:ea typeface="+mn-ea"/>
              <a:cs typeface="Courier New" pitchFamily="49" charset="0"/>
            </a:rPr>
            <a:t> </a:t>
          </a:r>
        </a:p>
        <a:p>
          <a:r>
            <a:rPr lang="en-US" sz="900">
              <a:solidFill>
                <a:schemeClr val="dk1"/>
              </a:solidFill>
              <a:effectLst/>
              <a:latin typeface="Courier New" pitchFamily="49" charset="0"/>
              <a:ea typeface="+mn-ea"/>
              <a:cs typeface="Courier New" pitchFamily="49" charset="0"/>
            </a:rPr>
            <a:t>----------------------------------------------------------------------------------------</a:t>
          </a:r>
        </a:p>
        <a:p>
          <a:r>
            <a:rPr lang="en-US" sz="900">
              <a:solidFill>
                <a:schemeClr val="dk1"/>
              </a:solidFill>
              <a:effectLst/>
              <a:latin typeface="Courier New" pitchFamily="49" charset="0"/>
              <a:ea typeface="+mn-ea"/>
              <a:cs typeface="Courier New" pitchFamily="49" charset="0"/>
            </a:rPr>
            <a:t>Occupation, 1990      |</a:t>
          </a:r>
        </a:p>
        <a:p>
          <a:r>
            <a:rPr lang="en-US" sz="900">
              <a:solidFill>
                <a:schemeClr val="dk1"/>
              </a:solidFill>
              <a:effectLst/>
              <a:latin typeface="Courier New" pitchFamily="49" charset="0"/>
              <a:ea typeface="+mn-ea"/>
              <a:cs typeface="Courier New" pitchFamily="49" charset="0"/>
            </a:rPr>
            <a:t>basis                 |        Freq. mean(incw~e) med(incwage) p25(incwage) p75(incwage)</a:t>
          </a:r>
        </a:p>
        <a:p>
          <a:r>
            <a:rPr lang="en-US" sz="900">
              <a:solidFill>
                <a:schemeClr val="dk1"/>
              </a:solidFill>
              <a:effectLst/>
              <a:latin typeface="Courier New" pitchFamily="49" charset="0"/>
              <a:ea typeface="+mn-ea"/>
              <a:cs typeface="Courier New" pitchFamily="49" charset="0"/>
            </a:rPr>
            <a:t>----------------------+-----------------------------------------------------------------</a:t>
          </a:r>
        </a:p>
        <a:p>
          <a:r>
            <a:rPr lang="en-US" sz="900">
              <a:solidFill>
                <a:schemeClr val="dk1"/>
              </a:solidFill>
              <a:effectLst/>
              <a:latin typeface="Courier New" pitchFamily="49" charset="0"/>
              <a:ea typeface="+mn-ea"/>
              <a:cs typeface="Courier New" pitchFamily="49" charset="0"/>
            </a:rPr>
            <a:t>Sociology instructors |            6  41508.33333        41200        35000        46000</a:t>
          </a:r>
        </a:p>
        <a:p>
          <a:r>
            <a:rPr lang="en-US" sz="900">
              <a:solidFill>
                <a:schemeClr val="dk1"/>
              </a:solidFill>
              <a:effectLst/>
              <a:latin typeface="Courier New" pitchFamily="49" charset="0"/>
              <a:ea typeface="+mn-ea"/>
              <a:cs typeface="Courier New" pitchFamily="49" charset="0"/>
            </a:rPr>
            <a:t>              Lawyers |          441  74044.32653        61000        17000       100960</a:t>
          </a:r>
        </a:p>
        <a:p>
          <a:r>
            <a:rPr lang="en-US" sz="900">
              <a:solidFill>
                <a:schemeClr val="dk1"/>
              </a:solidFill>
              <a:effectLst/>
              <a:latin typeface="Courier New" pitchFamily="49" charset="0"/>
              <a:ea typeface="+mn-ea"/>
              <a:cs typeface="Courier New" pitchFamily="49" charset="0"/>
            </a:rPr>
            <a:t>----------------------------------------------------------------------------------------</a:t>
          </a:r>
        </a:p>
        <a:p>
          <a:endParaRPr lang="en-US" sz="900">
            <a:solidFill>
              <a:schemeClr val="dk1"/>
            </a:solidFill>
            <a:effectLst/>
            <a:latin typeface="Courier New" pitchFamily="49" charset="0"/>
            <a:ea typeface="+mn-ea"/>
            <a:cs typeface="Courier New" pitchFamily="49" charset="0"/>
          </a:endParaRPr>
        </a:p>
        <a:p>
          <a:r>
            <a:rPr lang="en-US" sz="900">
              <a:solidFill>
                <a:schemeClr val="dk1"/>
              </a:solidFill>
              <a:effectLst/>
              <a:latin typeface="Courier New" pitchFamily="49" charset="0"/>
              <a:ea typeface="+mn-ea"/>
              <a:cs typeface="Courier New" pitchFamily="49" charset="0"/>
            </a:rPr>
            <a:t>and recall that the two different t-tests yielded very different substantive</a:t>
          </a:r>
          <a:r>
            <a:rPr lang="en-US" sz="900" baseline="0">
              <a:solidFill>
                <a:schemeClr val="dk1"/>
              </a:solidFill>
              <a:effectLst/>
              <a:latin typeface="Courier New" pitchFamily="49" charset="0"/>
              <a:ea typeface="+mn-ea"/>
              <a:cs typeface="Courier New" pitchFamily="49" charset="0"/>
            </a:rPr>
            <a:t> answers about whether we could reject the null hypothesis that lawyers and sociologists in the US had the same average income:</a:t>
          </a:r>
        </a:p>
        <a:p>
          <a:endParaRPr lang="en-US" sz="900" baseline="0">
            <a:solidFill>
              <a:schemeClr val="dk1"/>
            </a:solidFill>
            <a:effectLst/>
            <a:latin typeface="Courier New" pitchFamily="49" charset="0"/>
            <a:ea typeface="+mn-ea"/>
            <a:cs typeface="Courier New" pitchFamily="49" charset="0"/>
          </a:endParaRPr>
        </a:p>
        <a:p>
          <a:r>
            <a:rPr lang="en-US" sz="900">
              <a:latin typeface="Courier New" pitchFamily="49" charset="0"/>
              <a:cs typeface="Courier New" pitchFamily="49" charset="0"/>
            </a:rPr>
            <a:t> ttest incwage if occ1990==178|occ1990==125, by(occ1990)</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Two-sample t test with equal variances</a:t>
          </a:r>
        </a:p>
        <a:p>
          <a:r>
            <a:rPr lang="en-US" sz="900">
              <a:latin typeface="Courier New" pitchFamily="49" charset="0"/>
              <a:cs typeface="Courier New" pitchFamily="49" charset="0"/>
            </a:rPr>
            <a:t>------------------------------------------------------------------------------</a:t>
          </a:r>
        </a:p>
        <a:p>
          <a:r>
            <a:rPr lang="en-US" sz="900">
              <a:latin typeface="Courier New" pitchFamily="49" charset="0"/>
              <a:cs typeface="Courier New" pitchFamily="49" charset="0"/>
            </a:rPr>
            <a:t>   Group |     Obs        Mean    Std. Err.   Std. Dev.   [95% Conf. Interval]</a:t>
          </a:r>
        </a:p>
        <a:p>
          <a:r>
            <a:rPr lang="en-US" sz="900">
              <a:latin typeface="Courier New" pitchFamily="49" charset="0"/>
              <a:cs typeface="Courier New" pitchFamily="49" charset="0"/>
            </a:rPr>
            <a:t>---------+--------------------------------------------------------------------</a:t>
          </a:r>
        </a:p>
        <a:p>
          <a:r>
            <a:rPr lang="en-US" sz="900">
              <a:latin typeface="Courier New" pitchFamily="49" charset="0"/>
              <a:cs typeface="Courier New" pitchFamily="49" charset="0"/>
            </a:rPr>
            <a:t>Sociolog |       6    41508.33    2842.722    6963.219    34200.88    48815.78</a:t>
          </a:r>
        </a:p>
        <a:p>
          <a:r>
            <a:rPr lang="en-US" sz="900">
              <a:latin typeface="Courier New" pitchFamily="49" charset="0"/>
              <a:cs typeface="Courier New" pitchFamily="49" charset="0"/>
            </a:rPr>
            <a:t> Lawyers |     441    74044.33    3287.284    69032.96     67583.6    80505.06</a:t>
          </a:r>
        </a:p>
        <a:p>
          <a:r>
            <a:rPr lang="en-US" sz="900">
              <a:latin typeface="Courier New" pitchFamily="49" charset="0"/>
              <a:cs typeface="Courier New" pitchFamily="49" charset="0"/>
            </a:rPr>
            <a:t>---------+--------------------------------------------------------------------</a:t>
          </a:r>
        </a:p>
        <a:p>
          <a:r>
            <a:rPr lang="en-US" sz="900">
              <a:latin typeface="Courier New" pitchFamily="49" charset="0"/>
              <a:cs typeface="Courier New" pitchFamily="49" charset="0"/>
            </a:rPr>
            <a:t>combined |     447     73607.6    3248.139    68673.38    67224.04    79991.16</a:t>
          </a:r>
        </a:p>
        <a:p>
          <a:r>
            <a:rPr lang="en-US" sz="900">
              <a:latin typeface="Courier New" pitchFamily="49" charset="0"/>
              <a:cs typeface="Courier New" pitchFamily="49" charset="0"/>
            </a:rPr>
            <a:t>---------+--------------------------------------------------------------------</a:t>
          </a:r>
        </a:p>
        <a:p>
          <a:r>
            <a:rPr lang="en-US" sz="900">
              <a:latin typeface="Courier New" pitchFamily="49" charset="0"/>
              <a:cs typeface="Courier New" pitchFamily="49" charset="0"/>
            </a:rPr>
            <a:t>    diff |           -32535.99    28215.44               -87988.05    22916.07</a:t>
          </a:r>
        </a:p>
        <a:p>
          <a:r>
            <a:rPr lang="en-US" sz="900">
              <a:latin typeface="Courier New" pitchFamily="49" charset="0"/>
              <a:cs typeface="Courier New" pitchFamily="49" charset="0"/>
            </a:rPr>
            <a:t>------------------------------------------------------------------------------</a:t>
          </a:r>
        </a:p>
        <a:p>
          <a:r>
            <a:rPr lang="en-US" sz="900">
              <a:latin typeface="Courier New" pitchFamily="49" charset="0"/>
              <a:cs typeface="Courier New" pitchFamily="49" charset="0"/>
            </a:rPr>
            <a:t>    diff = mean(Sociolog) - mean(Lawyers)                         t =  -1.1531</a:t>
          </a:r>
        </a:p>
        <a:p>
          <a:r>
            <a:rPr lang="en-US" sz="900">
              <a:latin typeface="Courier New" pitchFamily="49" charset="0"/>
              <a:cs typeface="Courier New" pitchFamily="49" charset="0"/>
            </a:rPr>
            <a:t>Ho: diff = 0                                     degrees of freedom =      445</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    Ha: diff &lt; 0                 Ha: diff != 0                 Ha: diff &gt; 0</a:t>
          </a:r>
        </a:p>
        <a:p>
          <a:r>
            <a:rPr lang="en-US" sz="900">
              <a:latin typeface="Courier New" pitchFamily="49" charset="0"/>
              <a:cs typeface="Courier New" pitchFamily="49" charset="0"/>
            </a:rPr>
            <a:t> Pr(T &lt; t) = 0.1247         Pr(|T| &gt; |t|) = 0.2495          Pr(T &gt; t) = 0.8753</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 ttest incwage if occ1990==178|occ1990==125, by(occ1990), unequal</a:t>
          </a:r>
        </a:p>
        <a:p>
          <a:r>
            <a:rPr lang="en-US" sz="900">
              <a:latin typeface="Courier New" pitchFamily="49" charset="0"/>
              <a:cs typeface="Courier New" pitchFamily="49" charset="0"/>
            </a:rPr>
            <a:t>invalid 'unequal' </a:t>
          </a:r>
        </a:p>
        <a:p>
          <a:r>
            <a:rPr lang="en-US" sz="900">
              <a:latin typeface="Courier New" pitchFamily="49" charset="0"/>
              <a:cs typeface="Courier New" pitchFamily="49" charset="0"/>
            </a:rPr>
            <a:t>r(198);</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 ttest incwage if occ1990==178|occ1990==125, by(occ1990) unequal</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Two-sample t test with unequal variances</a:t>
          </a:r>
        </a:p>
        <a:p>
          <a:r>
            <a:rPr lang="en-US" sz="900">
              <a:latin typeface="Courier New" pitchFamily="49" charset="0"/>
              <a:cs typeface="Courier New" pitchFamily="49" charset="0"/>
            </a:rPr>
            <a:t>------------------------------------------------------------------------------</a:t>
          </a:r>
        </a:p>
        <a:p>
          <a:r>
            <a:rPr lang="en-US" sz="900">
              <a:latin typeface="Courier New" pitchFamily="49" charset="0"/>
              <a:cs typeface="Courier New" pitchFamily="49" charset="0"/>
            </a:rPr>
            <a:t>   Group |     Obs        Mean    Std. Err.   Std. Dev.   [95% Conf. Interval]</a:t>
          </a:r>
        </a:p>
        <a:p>
          <a:r>
            <a:rPr lang="en-US" sz="900">
              <a:latin typeface="Courier New" pitchFamily="49" charset="0"/>
              <a:cs typeface="Courier New" pitchFamily="49" charset="0"/>
            </a:rPr>
            <a:t>---------+--------------------------------------------------------------------</a:t>
          </a:r>
        </a:p>
        <a:p>
          <a:r>
            <a:rPr lang="en-US" sz="900">
              <a:latin typeface="Courier New" pitchFamily="49" charset="0"/>
              <a:cs typeface="Courier New" pitchFamily="49" charset="0"/>
            </a:rPr>
            <a:t>Sociolog |       6    41508.33    2842.722    6963.219    34200.88    48815.78</a:t>
          </a:r>
        </a:p>
        <a:p>
          <a:r>
            <a:rPr lang="en-US" sz="900">
              <a:latin typeface="Courier New" pitchFamily="49" charset="0"/>
              <a:cs typeface="Courier New" pitchFamily="49" charset="0"/>
            </a:rPr>
            <a:t> Lawyers |     441    74044.33    3287.284    69032.96     67583.6    80505.06</a:t>
          </a:r>
        </a:p>
        <a:p>
          <a:r>
            <a:rPr lang="en-US" sz="900">
              <a:latin typeface="Courier New" pitchFamily="49" charset="0"/>
              <a:cs typeface="Courier New" pitchFamily="49" charset="0"/>
            </a:rPr>
            <a:t>---------+--------------------------------------------------------------------</a:t>
          </a:r>
        </a:p>
        <a:p>
          <a:r>
            <a:rPr lang="en-US" sz="900">
              <a:latin typeface="Courier New" pitchFamily="49" charset="0"/>
              <a:cs typeface="Courier New" pitchFamily="49" charset="0"/>
            </a:rPr>
            <a:t>combined |     447     73607.6    3248.139    68673.38    67224.04    79991.16</a:t>
          </a:r>
        </a:p>
        <a:p>
          <a:r>
            <a:rPr lang="en-US" sz="900">
              <a:latin typeface="Courier New" pitchFamily="49" charset="0"/>
              <a:cs typeface="Courier New" pitchFamily="49" charset="0"/>
            </a:rPr>
            <a:t>---------+--------------------------------------------------------------------</a:t>
          </a:r>
        </a:p>
        <a:p>
          <a:r>
            <a:rPr lang="en-US" sz="900">
              <a:latin typeface="Courier New" pitchFamily="49" charset="0"/>
              <a:cs typeface="Courier New" pitchFamily="49" charset="0"/>
            </a:rPr>
            <a:t>    diff |           -32535.99    4345.953               -41456.75   -23615.24</a:t>
          </a:r>
        </a:p>
        <a:p>
          <a:r>
            <a:rPr lang="en-US" sz="900">
              <a:latin typeface="Courier New" pitchFamily="49" charset="0"/>
              <a:cs typeface="Courier New" pitchFamily="49" charset="0"/>
            </a:rPr>
            <a:t>------------------------------------------------------------------------------</a:t>
          </a:r>
        </a:p>
        <a:p>
          <a:r>
            <a:rPr lang="en-US" sz="900">
              <a:latin typeface="Courier New" pitchFamily="49" charset="0"/>
              <a:cs typeface="Courier New" pitchFamily="49" charset="0"/>
            </a:rPr>
            <a:t>    diff = mean(Sociolog) - mean(Lawyers)                         t =  -7.4865</a:t>
          </a:r>
        </a:p>
        <a:p>
          <a:r>
            <a:rPr lang="en-US" sz="900">
              <a:latin typeface="Courier New" pitchFamily="49" charset="0"/>
              <a:cs typeface="Courier New" pitchFamily="49" charset="0"/>
            </a:rPr>
            <a:t>Ho: diff = 0                     Satterthwaite's degrees of freedom =  26.7692</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    Ha: diff &lt; 0                 Ha: diff != 0                 Ha: diff &gt; 0</a:t>
          </a:r>
        </a:p>
        <a:p>
          <a:r>
            <a:rPr lang="en-US" sz="900">
              <a:latin typeface="Courier New" pitchFamily="49" charset="0"/>
              <a:cs typeface="Courier New" pitchFamily="49" charset="0"/>
            </a:rPr>
            <a:t> Pr(T &lt; t) = 0.0000         Pr(|T| &gt; |t|) = 0.0000          Pr(T &gt; t) = 1.0000</a:t>
          </a:r>
        </a:p>
        <a:p>
          <a:endParaRPr lang="en-US" sz="900">
            <a:latin typeface="Courier New" pitchFamily="49" charset="0"/>
            <a:cs typeface="Courier New" pitchFamily="49" charset="0"/>
          </a:endParaRPr>
        </a:p>
        <a:p>
          <a:endParaRPr lang="en-US" sz="900">
            <a:latin typeface="Courier New" pitchFamily="49" charset="0"/>
            <a:cs typeface="Courier New" pitchFamily="49" charset="0"/>
          </a:endParaRPr>
        </a:p>
        <a:p>
          <a:r>
            <a:rPr lang="en-US" sz="900">
              <a:latin typeface="Courier New" pitchFamily="49" charset="0"/>
              <a:cs typeface="Courier New" pitchFamily="49" charset="0"/>
            </a:rPr>
            <a:t>The equal variance ttest, which is the same as the simple OLS regression has a large SE of the mean difference, and does not reject null</a:t>
          </a:r>
          <a:r>
            <a:rPr lang="en-US" sz="900" baseline="0">
              <a:latin typeface="Courier New" pitchFamily="49" charset="0"/>
              <a:cs typeface="Courier New" pitchFamily="49" charset="0"/>
            </a:rPr>
            <a:t> hypothesis of no difference (Why?). The data have heteroskedasticity (different variances) but the model assumes homoskedasticity (uniform variance). The unequal variance ttest, which takes the narrow range of sociology incomes as an important and separate piece of information, rejects the null hypothesis of no difference. Let's look at several model options to OLS standard errors that deal with heteroskedasticity more effectively.</a:t>
          </a:r>
        </a:p>
        <a:p>
          <a:endParaRPr lang="en-US" sz="900" baseline="0">
            <a:latin typeface="Courier New" pitchFamily="49" charset="0"/>
            <a:cs typeface="Courier New" pitchFamily="49" charset="0"/>
          </a:endParaRPr>
        </a:p>
        <a:p>
          <a:r>
            <a:rPr lang="en-US" sz="900" baseline="0">
              <a:latin typeface="Courier New" pitchFamily="49" charset="0"/>
              <a:cs typeface="Courier New" pitchFamily="49" charset="0"/>
            </a:rPr>
            <a:t>Notes: First of all, all the regression options below yield the exact same coefficients, it is just the standard errors that differ. And for most of the coefficients (gender, age) the standard errors do not vary much. It is only for the lawyer-sociologist comparison that the SE strongly depends on assumptions.</a:t>
          </a:r>
          <a:endParaRPr lang="en-US" sz="900">
            <a:latin typeface="Courier New" pitchFamily="49" charset="0"/>
            <a:cs typeface="Courier New" pitchFamily="49" charset="0"/>
          </a:endParaRPr>
        </a:p>
      </xdr:txBody>
    </xdr:sp>
    <xdr:clientData/>
  </xdr:twoCellAnchor>
  <xdr:twoCellAnchor>
    <xdr:from>
      <xdr:col>0</xdr:col>
      <xdr:colOff>133350</xdr:colOff>
      <xdr:row>58</xdr:row>
      <xdr:rowOff>108585</xdr:rowOff>
    </xdr:from>
    <xdr:to>
      <xdr:col>9</xdr:col>
      <xdr:colOff>285750</xdr:colOff>
      <xdr:row>92</xdr:row>
      <xdr:rowOff>28595</xdr:rowOff>
    </xdr:to>
    <xdr:sp macro="" textlink="">
      <xdr:nvSpPr>
        <xdr:cNvPr id="3" name="TextBox 2"/>
        <xdr:cNvSpPr txBox="1"/>
      </xdr:nvSpPr>
      <xdr:spPr>
        <a:xfrm>
          <a:off x="133350" y="9505950"/>
          <a:ext cx="5638800" cy="54197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900">
              <a:latin typeface="Courier New" pitchFamily="49" charset="0"/>
              <a:cs typeface="Courier New" pitchFamily="49" charset="0"/>
            </a:rPr>
            <a:t>Option 1: Regular OLS,</a:t>
          </a:r>
          <a:r>
            <a:rPr lang="en-US" sz="900" baseline="0">
              <a:latin typeface="Courier New" pitchFamily="49" charset="0"/>
              <a:cs typeface="Courier New" pitchFamily="49" charset="0"/>
            </a:rPr>
            <a:t> predicting incwage for sociologists and lawyers, with controls for age and gender. Note how similar the standard error and T statistic for the Lawyer coefficient are to the equal variance T test above.</a:t>
          </a:r>
          <a:r>
            <a:rPr lang="en-US" sz="900">
              <a:latin typeface="Courier New" pitchFamily="49" charset="0"/>
              <a:cs typeface="Courier New" pitchFamily="49" charset="0"/>
            </a:rPr>
            <a:t> </a:t>
          </a:r>
        </a:p>
        <a:p>
          <a:endParaRPr lang="en-US" sz="900" b="1">
            <a:latin typeface="Courier New" pitchFamily="49" charset="0"/>
            <a:cs typeface="Courier New" pitchFamily="49" charset="0"/>
          </a:endParaRPr>
        </a:p>
        <a:p>
          <a:r>
            <a:rPr lang="en-US" sz="900" b="1">
              <a:latin typeface="Courier New" pitchFamily="49" charset="0"/>
              <a:cs typeface="Courier New" pitchFamily="49" charset="0"/>
            </a:rPr>
            <a:t>regress incwage male age age_sq lawyers if  occ1990==178|occ1990==125</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      Source |       SS       df       MS              Number of obs =     447</a:t>
          </a:r>
        </a:p>
        <a:p>
          <a:r>
            <a:rPr lang="en-US" sz="900">
              <a:latin typeface="Courier New" pitchFamily="49" charset="0"/>
              <a:cs typeface="Courier New" pitchFamily="49" charset="0"/>
            </a:rPr>
            <a:t>-------------+------------------------------           F(  4,   442) =    5.96</a:t>
          </a:r>
        </a:p>
        <a:p>
          <a:r>
            <a:rPr lang="en-US" sz="900">
              <a:latin typeface="Courier New" pitchFamily="49" charset="0"/>
              <a:cs typeface="Courier New" pitchFamily="49" charset="0"/>
            </a:rPr>
            <a:t>       Model |  1.0759e+11     4  2.6898e+10           Prob &gt; F      =  0.0001</a:t>
          </a:r>
        </a:p>
        <a:p>
          <a:r>
            <a:rPr lang="en-US" sz="900">
              <a:latin typeface="Courier New" pitchFamily="49" charset="0"/>
              <a:cs typeface="Courier New" pitchFamily="49" charset="0"/>
            </a:rPr>
            <a:t>    Residual |  1.9958e+12   442  4.5153e+09           R-squared     =  0.0512</a:t>
          </a:r>
        </a:p>
        <a:p>
          <a:r>
            <a:rPr lang="en-US" sz="900">
              <a:latin typeface="Courier New" pitchFamily="49" charset="0"/>
              <a:cs typeface="Courier New" pitchFamily="49" charset="0"/>
            </a:rPr>
            <a:t>-------------+------------------------------           Adj R-squared =  0.0426</a:t>
          </a:r>
        </a:p>
        <a:p>
          <a:r>
            <a:rPr lang="en-US" sz="900">
              <a:latin typeface="Courier New" pitchFamily="49" charset="0"/>
              <a:cs typeface="Courier New" pitchFamily="49" charset="0"/>
            </a:rPr>
            <a:t>       Total |  2.1034e+12   446  4.7160e+09           Root MSE      =   67196</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a:t>
          </a:r>
        </a:p>
        <a:p>
          <a:r>
            <a:rPr lang="en-US" sz="900">
              <a:latin typeface="Courier New" pitchFamily="49" charset="0"/>
              <a:cs typeface="Courier New" pitchFamily="49" charset="0"/>
            </a:rPr>
            <a:t>     incwage |      Coef.   Std. Err.      t    P&gt;|t|     [95% Conf. Interval]</a:t>
          </a:r>
        </a:p>
        <a:p>
          <a:r>
            <a:rPr lang="en-US" sz="900">
              <a:latin typeface="Courier New" pitchFamily="49" charset="0"/>
              <a:cs typeface="Courier New" pitchFamily="49" charset="0"/>
            </a:rPr>
            <a:t>-------------+----------------------------------------------------------------</a:t>
          </a:r>
        </a:p>
        <a:p>
          <a:r>
            <a:rPr lang="en-US" sz="900">
              <a:latin typeface="Courier New" pitchFamily="49" charset="0"/>
              <a:cs typeface="Courier New" pitchFamily="49" charset="0"/>
            </a:rPr>
            <a:t>        male |   17090.75   7088.051     2.41   0.016     3160.276    31021.22</a:t>
          </a:r>
        </a:p>
        <a:p>
          <a:r>
            <a:rPr lang="en-US" sz="900">
              <a:latin typeface="Courier New" pitchFamily="49" charset="0"/>
              <a:cs typeface="Courier New" pitchFamily="49" charset="0"/>
            </a:rPr>
            <a:t>         age |    5026.88   1434.899     3.50   0.001     2206.808    7846.953</a:t>
          </a:r>
        </a:p>
        <a:p>
          <a:r>
            <a:rPr lang="en-US" sz="900">
              <a:latin typeface="Courier New" pitchFamily="49" charset="0"/>
              <a:cs typeface="Courier New" pitchFamily="49" charset="0"/>
            </a:rPr>
            <a:t>      age_sq |  -46.29393   14.42811    -3.21   0.001    -74.65014   -17.93771</a:t>
          </a:r>
        </a:p>
        <a:p>
          <a:r>
            <a:rPr lang="en-US" sz="900">
              <a:latin typeface="Courier New" pitchFamily="49" charset="0"/>
              <a:cs typeface="Courier New" pitchFamily="49" charset="0"/>
            </a:rPr>
            <a:t>     lawyers |   36634.82   27921.33     1.31   0.190    -18240.23    91509.88</a:t>
          </a:r>
        </a:p>
        <a:p>
          <a:r>
            <a:rPr lang="en-US" sz="900">
              <a:latin typeface="Courier New" pitchFamily="49" charset="0"/>
              <a:cs typeface="Courier New" pitchFamily="49" charset="0"/>
            </a:rPr>
            <a:t>       _cons |  -99244.38   45668.63    -2.17   0.030      -188999   -9489.743</a:t>
          </a:r>
        </a:p>
        <a:p>
          <a:r>
            <a:rPr lang="en-US" sz="900">
              <a:latin typeface="Courier New" pitchFamily="49" charset="0"/>
              <a:cs typeface="Courier New" pitchFamily="49" charset="0"/>
            </a:rPr>
            <a:t>------------------------------------------------------------------------------</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To see that</a:t>
          </a:r>
          <a:r>
            <a:rPr lang="en-US" sz="900" baseline="0">
              <a:latin typeface="Courier New" pitchFamily="49" charset="0"/>
              <a:cs typeface="Courier New" pitchFamily="49" charset="0"/>
            </a:rPr>
            <a:t> OLS matches the equal variance T-test exactly, we have to get rid of all the control variables:</a:t>
          </a:r>
        </a:p>
        <a:p>
          <a:r>
            <a:rPr lang="en-US" sz="900">
              <a:latin typeface="Courier New" pitchFamily="49" charset="0"/>
              <a:cs typeface="Courier New" pitchFamily="49" charset="0"/>
            </a:rPr>
            <a:t>. </a:t>
          </a:r>
          <a:r>
            <a:rPr lang="en-US" sz="900" b="1">
              <a:latin typeface="Courier New" pitchFamily="49" charset="0"/>
              <a:cs typeface="Courier New" pitchFamily="49" charset="0"/>
            </a:rPr>
            <a:t>regress incwage lawyers if  occ1990==178|occ1990==125</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      Source |       SS       df       MS              Number of obs =     447</a:t>
          </a:r>
        </a:p>
        <a:p>
          <a:r>
            <a:rPr lang="en-US" sz="900">
              <a:latin typeface="Courier New" pitchFamily="49" charset="0"/>
              <a:cs typeface="Courier New" pitchFamily="49" charset="0"/>
            </a:rPr>
            <a:t>-------------+------------------------------           F(  1,   445) =    1.33</a:t>
          </a:r>
        </a:p>
        <a:p>
          <a:r>
            <a:rPr lang="en-US" sz="900">
              <a:latin typeface="Courier New" pitchFamily="49" charset="0"/>
              <a:cs typeface="Courier New" pitchFamily="49" charset="0"/>
            </a:rPr>
            <a:t>       Model |  6.2663e+09     1  6.2663e+09           Prob &gt; F      =  0.2495</a:t>
          </a:r>
        </a:p>
        <a:p>
          <a:r>
            <a:rPr lang="en-US" sz="900">
              <a:latin typeface="Courier New" pitchFamily="49" charset="0"/>
              <a:cs typeface="Courier New" pitchFamily="49" charset="0"/>
            </a:rPr>
            <a:t>    Residual |  2.0971e+12   445  4.7125e+09           R-squared     =  0.0030</a:t>
          </a:r>
        </a:p>
        <a:p>
          <a:r>
            <a:rPr lang="en-US" sz="900">
              <a:latin typeface="Courier New" pitchFamily="49" charset="0"/>
              <a:cs typeface="Courier New" pitchFamily="49" charset="0"/>
            </a:rPr>
            <a:t>-------------+------------------------------           Adj R-squared =  0.0007</a:t>
          </a:r>
        </a:p>
        <a:p>
          <a:r>
            <a:rPr lang="en-US" sz="900">
              <a:latin typeface="Courier New" pitchFamily="49" charset="0"/>
              <a:cs typeface="Courier New" pitchFamily="49" charset="0"/>
            </a:rPr>
            <a:t>       Total |  2.1034e+12   446  4.7160e+09           Root MSE      =   68648</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a:t>
          </a:r>
        </a:p>
        <a:p>
          <a:r>
            <a:rPr lang="en-US" sz="900">
              <a:latin typeface="Courier New" pitchFamily="49" charset="0"/>
              <a:cs typeface="Courier New" pitchFamily="49" charset="0"/>
            </a:rPr>
            <a:t>     incwage |      Coef.   Std. Err.      t    P&gt;|t|     [95% Conf. Interval]</a:t>
          </a:r>
        </a:p>
        <a:p>
          <a:r>
            <a:rPr lang="en-US" sz="900">
              <a:latin typeface="Courier New" pitchFamily="49" charset="0"/>
              <a:cs typeface="Courier New" pitchFamily="49" charset="0"/>
            </a:rPr>
            <a:t>-------------+----------------------------------------------------------------</a:t>
          </a:r>
        </a:p>
        <a:p>
          <a:r>
            <a:rPr lang="en-US" sz="900">
              <a:latin typeface="Courier New" pitchFamily="49" charset="0"/>
              <a:cs typeface="Courier New" pitchFamily="49" charset="0"/>
            </a:rPr>
            <a:t>     lawyers |   32535.99   28215.44     1.15   0.249    -22916.07    87988.05</a:t>
          </a:r>
        </a:p>
        <a:p>
          <a:r>
            <a:rPr lang="en-US" sz="900">
              <a:latin typeface="Courier New" pitchFamily="49" charset="0"/>
              <a:cs typeface="Courier New" pitchFamily="49" charset="0"/>
            </a:rPr>
            <a:t>       _cons |   41508.33   28025.43     1.48   0.139    -13570.31    96586.97</a:t>
          </a:r>
        </a:p>
        <a:p>
          <a:r>
            <a:rPr lang="en-US" sz="900">
              <a:latin typeface="Courier New" pitchFamily="49" charset="0"/>
              <a:cs typeface="Courier New" pitchFamily="49" charset="0"/>
            </a:rPr>
            <a:t>------------------------------------------------------------------------------</a:t>
          </a:r>
        </a:p>
        <a:p>
          <a:endParaRPr lang="en-US" sz="900">
            <a:latin typeface="Courier New" pitchFamily="49" charset="0"/>
            <a:cs typeface="Courier New" pitchFamily="49" charset="0"/>
          </a:endParaRPr>
        </a:p>
        <a:p>
          <a:endParaRPr lang="en-US" sz="1100"/>
        </a:p>
      </xdr:txBody>
    </xdr:sp>
    <xdr:clientData/>
  </xdr:twoCellAnchor>
  <xdr:twoCellAnchor>
    <xdr:from>
      <xdr:col>10</xdr:col>
      <xdr:colOff>9525</xdr:colOff>
      <xdr:row>58</xdr:row>
      <xdr:rowOff>146685</xdr:rowOff>
    </xdr:from>
    <xdr:to>
      <xdr:col>20</xdr:col>
      <xdr:colOff>104775</xdr:colOff>
      <xdr:row>94</xdr:row>
      <xdr:rowOff>38112</xdr:rowOff>
    </xdr:to>
    <xdr:sp macro="" textlink="">
      <xdr:nvSpPr>
        <xdr:cNvPr id="4" name="TextBox 3"/>
        <xdr:cNvSpPr txBox="1"/>
      </xdr:nvSpPr>
      <xdr:spPr>
        <a:xfrm>
          <a:off x="6105525" y="9544050"/>
          <a:ext cx="6191250" cy="5715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900" b="0">
              <a:latin typeface="Courier New" pitchFamily="49" charset="0"/>
              <a:cs typeface="Courier New" pitchFamily="49" charset="0"/>
            </a:rPr>
            <a:t>Option 2: Regular</a:t>
          </a:r>
          <a:r>
            <a:rPr lang="en-US" sz="900" b="0" baseline="0">
              <a:latin typeface="Courier New" pitchFamily="49" charset="0"/>
              <a:cs typeface="Courier New" pitchFamily="49" charset="0"/>
            </a:rPr>
            <a:t> OLS with Jacknife SE. Instead of making assumptions about the data in order to create the SE, the jacknife runs the regression n times (so it takes n times as long), each time dropping one observation. We then have n different observations of each coefficient, and the Jacknife SE is simply the SD of the n observations.</a:t>
          </a:r>
          <a:endParaRPr lang="en-US" sz="900" b="0">
            <a:latin typeface="Courier New" pitchFamily="49" charset="0"/>
            <a:cs typeface="Courier New" pitchFamily="49" charset="0"/>
          </a:endParaRPr>
        </a:p>
        <a:p>
          <a:endParaRPr lang="en-US" sz="900" b="1">
            <a:latin typeface="Courier New" pitchFamily="49" charset="0"/>
            <a:cs typeface="Courier New" pitchFamily="49" charset="0"/>
          </a:endParaRPr>
        </a:p>
        <a:p>
          <a:r>
            <a:rPr lang="en-US" sz="900" b="1">
              <a:latin typeface="Courier New" pitchFamily="49" charset="0"/>
              <a:cs typeface="Courier New" pitchFamily="49" charset="0"/>
            </a:rPr>
            <a:t>jacknife: regress incwage male age age_sq lawyers if  occ1990==178|occ1990==125</a:t>
          </a:r>
        </a:p>
        <a:p>
          <a:r>
            <a:rPr lang="en-US" sz="900">
              <a:latin typeface="Courier New" pitchFamily="49" charset="0"/>
              <a:cs typeface="Courier New" pitchFamily="49" charset="0"/>
            </a:rPr>
            <a:t>(running regress on estimation sample)</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Jackknife replications (447)</a:t>
          </a:r>
        </a:p>
        <a:p>
          <a:r>
            <a:rPr lang="en-US" sz="900">
              <a:latin typeface="Courier New" pitchFamily="49" charset="0"/>
              <a:cs typeface="Courier New" pitchFamily="49" charset="0"/>
            </a:rPr>
            <a:t>----+--- 1 ---+--- 2 ---+--- 3 ---+--- 4 ---+--- 5 </a:t>
          </a:r>
        </a:p>
        <a:p>
          <a:r>
            <a:rPr lang="en-US" sz="900">
              <a:latin typeface="Courier New" pitchFamily="49" charset="0"/>
              <a:cs typeface="Courier New" pitchFamily="49" charset="0"/>
            </a:rPr>
            <a:t>..................................................    50</a:t>
          </a:r>
        </a:p>
        <a:p>
          <a:r>
            <a:rPr lang="en-US" sz="900">
              <a:latin typeface="Courier New" pitchFamily="49" charset="0"/>
              <a:cs typeface="Courier New" pitchFamily="49" charset="0"/>
            </a:rPr>
            <a:t>..................................................   100</a:t>
          </a:r>
        </a:p>
        <a:p>
          <a:r>
            <a:rPr lang="en-US" sz="900">
              <a:latin typeface="Courier New" pitchFamily="49" charset="0"/>
              <a:cs typeface="Courier New" pitchFamily="49" charset="0"/>
            </a:rPr>
            <a:t>..................................................   150</a:t>
          </a:r>
        </a:p>
        <a:p>
          <a:r>
            <a:rPr lang="en-US" sz="900">
              <a:latin typeface="Courier New" pitchFamily="49" charset="0"/>
              <a:cs typeface="Courier New" pitchFamily="49" charset="0"/>
            </a:rPr>
            <a:t>..................................................   200</a:t>
          </a:r>
        </a:p>
        <a:p>
          <a:r>
            <a:rPr lang="en-US" sz="900">
              <a:latin typeface="Courier New" pitchFamily="49" charset="0"/>
              <a:cs typeface="Courier New" pitchFamily="49" charset="0"/>
            </a:rPr>
            <a:t>..................................................   250</a:t>
          </a:r>
        </a:p>
        <a:p>
          <a:r>
            <a:rPr lang="en-US" sz="900">
              <a:latin typeface="Courier New" pitchFamily="49" charset="0"/>
              <a:cs typeface="Courier New" pitchFamily="49" charset="0"/>
            </a:rPr>
            <a:t>..................................................   300</a:t>
          </a:r>
        </a:p>
        <a:p>
          <a:r>
            <a:rPr lang="en-US" sz="900">
              <a:latin typeface="Courier New" pitchFamily="49" charset="0"/>
              <a:cs typeface="Courier New" pitchFamily="49" charset="0"/>
            </a:rPr>
            <a:t>..................................................   350</a:t>
          </a:r>
        </a:p>
        <a:p>
          <a:r>
            <a:rPr lang="en-US" sz="900">
              <a:latin typeface="Courier New" pitchFamily="49" charset="0"/>
              <a:cs typeface="Courier New" pitchFamily="49" charset="0"/>
            </a:rPr>
            <a:t>..................................................   400</a:t>
          </a:r>
        </a:p>
        <a:p>
          <a:r>
            <a:rPr lang="en-US" sz="900">
              <a:latin typeface="Courier New" pitchFamily="49" charset="0"/>
              <a:cs typeface="Courier New" pitchFamily="49" charset="0"/>
            </a:rPr>
            <a:t>...............................................</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Linear regression                               Number of obs      =       447</a:t>
          </a:r>
        </a:p>
        <a:p>
          <a:r>
            <a:rPr lang="en-US" sz="900">
              <a:latin typeface="Courier New" pitchFamily="49" charset="0"/>
              <a:cs typeface="Courier New" pitchFamily="49" charset="0"/>
            </a:rPr>
            <a:t>                                                Replications       =       447</a:t>
          </a:r>
        </a:p>
        <a:p>
          <a:r>
            <a:rPr lang="en-US" sz="900">
              <a:latin typeface="Courier New" pitchFamily="49" charset="0"/>
              <a:cs typeface="Courier New" pitchFamily="49" charset="0"/>
            </a:rPr>
            <a:t>                                                F(   4,    446)    =     10.48</a:t>
          </a:r>
        </a:p>
        <a:p>
          <a:r>
            <a:rPr lang="en-US" sz="900">
              <a:latin typeface="Courier New" pitchFamily="49" charset="0"/>
              <a:cs typeface="Courier New" pitchFamily="49" charset="0"/>
            </a:rPr>
            <a:t>                                                Prob &gt; F           =    0.0000</a:t>
          </a:r>
        </a:p>
        <a:p>
          <a:r>
            <a:rPr lang="en-US" sz="900">
              <a:latin typeface="Courier New" pitchFamily="49" charset="0"/>
              <a:cs typeface="Courier New" pitchFamily="49" charset="0"/>
            </a:rPr>
            <a:t>                                                R-squared          =    0.0512</a:t>
          </a:r>
        </a:p>
        <a:p>
          <a:r>
            <a:rPr lang="en-US" sz="900">
              <a:latin typeface="Courier New" pitchFamily="49" charset="0"/>
              <a:cs typeface="Courier New" pitchFamily="49" charset="0"/>
            </a:rPr>
            <a:t>                                                Adj R-squared      =    0.0426</a:t>
          </a:r>
        </a:p>
        <a:p>
          <a:r>
            <a:rPr lang="en-US" sz="900">
              <a:latin typeface="Courier New" pitchFamily="49" charset="0"/>
              <a:cs typeface="Courier New" pitchFamily="49" charset="0"/>
            </a:rPr>
            <a:t>                                                Root MSE           =  6.72e+04</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a:t>
          </a:r>
        </a:p>
        <a:p>
          <a:r>
            <a:rPr lang="en-US" sz="900">
              <a:latin typeface="Courier New" pitchFamily="49" charset="0"/>
              <a:cs typeface="Courier New" pitchFamily="49" charset="0"/>
            </a:rPr>
            <a:t>             |              Jackknife</a:t>
          </a:r>
        </a:p>
        <a:p>
          <a:r>
            <a:rPr lang="en-US" sz="900">
              <a:latin typeface="Courier New" pitchFamily="49" charset="0"/>
              <a:cs typeface="Courier New" pitchFamily="49" charset="0"/>
            </a:rPr>
            <a:t>     incwage |      Coef.   Std. Err.      t    P&gt;|t|     [95% Conf. Interval]</a:t>
          </a:r>
        </a:p>
        <a:p>
          <a:r>
            <a:rPr lang="en-US" sz="900">
              <a:latin typeface="Courier New" pitchFamily="49" charset="0"/>
              <a:cs typeface="Courier New" pitchFamily="49" charset="0"/>
            </a:rPr>
            <a:t>-------------+----------------------------------------------------------------</a:t>
          </a:r>
        </a:p>
        <a:p>
          <a:r>
            <a:rPr lang="en-US" sz="900">
              <a:latin typeface="Courier New" pitchFamily="49" charset="0"/>
              <a:cs typeface="Courier New" pitchFamily="49" charset="0"/>
            </a:rPr>
            <a:t>        male |   17090.75   5845.159     2.92   0.004     5603.271    28578.22</a:t>
          </a:r>
        </a:p>
        <a:p>
          <a:r>
            <a:rPr lang="en-US" sz="900">
              <a:latin typeface="Courier New" pitchFamily="49" charset="0"/>
              <a:cs typeface="Courier New" pitchFamily="49" charset="0"/>
            </a:rPr>
            <a:t>         age |    5026.88   1112.785     4.52   0.000     2839.927    7213.834</a:t>
          </a:r>
        </a:p>
        <a:p>
          <a:r>
            <a:rPr lang="en-US" sz="900">
              <a:latin typeface="Courier New" pitchFamily="49" charset="0"/>
              <a:cs typeface="Courier New" pitchFamily="49" charset="0"/>
            </a:rPr>
            <a:t>      age_sq |  -46.29393   11.50344    -4.02   0.000     -68.9016   -23.68625</a:t>
          </a:r>
        </a:p>
        <a:p>
          <a:r>
            <a:rPr lang="en-US" sz="900">
              <a:latin typeface="Courier New" pitchFamily="49" charset="0"/>
              <a:cs typeface="Courier New" pitchFamily="49" charset="0"/>
            </a:rPr>
            <a:t>     lawyers |   36634.82   7824.133     4.68   0.000     21258.08    52011.57</a:t>
          </a:r>
        </a:p>
        <a:p>
          <a:r>
            <a:rPr lang="en-US" sz="900">
              <a:latin typeface="Courier New" pitchFamily="49" charset="0"/>
              <a:cs typeface="Courier New" pitchFamily="49" charset="0"/>
            </a:rPr>
            <a:t>       _cons |  -99244.38   29046.14    -3.42   0.001    -156328.7   -42160.09</a:t>
          </a:r>
        </a:p>
        <a:p>
          <a:r>
            <a:rPr lang="en-US" sz="900">
              <a:latin typeface="Courier New" pitchFamily="49" charset="0"/>
              <a:cs typeface="Courier New" pitchFamily="49" charset="0"/>
            </a:rPr>
            <a:t>------------------------------------------------------------------------------</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This syntax yields the same output:</a:t>
          </a:r>
        </a:p>
        <a:p>
          <a:r>
            <a:rPr lang="en-US" sz="900" b="1">
              <a:latin typeface="Courier New" pitchFamily="49" charset="0"/>
              <a:cs typeface="Courier New" pitchFamily="49" charset="0"/>
            </a:rPr>
            <a:t>regress incwage male age age_sq lawyers if  occ1990==178|occ1990==125, vce(jackknife)</a:t>
          </a:r>
        </a:p>
        <a:p>
          <a:endParaRPr lang="en-US" sz="900">
            <a:latin typeface="Courier New" pitchFamily="49" charset="0"/>
            <a:cs typeface="Courier New" pitchFamily="49" charset="0"/>
          </a:endParaRPr>
        </a:p>
      </xdr:txBody>
    </xdr:sp>
    <xdr:clientData/>
  </xdr:twoCellAnchor>
  <xdr:twoCellAnchor>
    <xdr:from>
      <xdr:col>20</xdr:col>
      <xdr:colOff>200025</xdr:colOff>
      <xdr:row>59</xdr:row>
      <xdr:rowOff>9524</xdr:rowOff>
    </xdr:from>
    <xdr:to>
      <xdr:col>29</xdr:col>
      <xdr:colOff>257175</xdr:colOff>
      <xdr:row>101</xdr:row>
      <xdr:rowOff>118106</xdr:rowOff>
    </xdr:to>
    <xdr:sp macro="" textlink="">
      <xdr:nvSpPr>
        <xdr:cNvPr id="5" name="TextBox 4"/>
        <xdr:cNvSpPr txBox="1"/>
      </xdr:nvSpPr>
      <xdr:spPr>
        <a:xfrm>
          <a:off x="12392025" y="9563099"/>
          <a:ext cx="5543550" cy="690562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900">
              <a:latin typeface="Courier New" pitchFamily="49" charset="0"/>
              <a:cs typeface="Courier New" pitchFamily="49" charset="0"/>
            </a:rPr>
            <a:t>Option 3, the Bootstrap. The bootstrap is a more modern and somewhat</a:t>
          </a:r>
          <a:r>
            <a:rPr lang="en-US" sz="900" baseline="0">
              <a:latin typeface="Courier New" pitchFamily="49" charset="0"/>
              <a:cs typeface="Courier New" pitchFamily="49" charset="0"/>
            </a:rPr>
            <a:t> more sophisticated version of the jacknife, with the same idea. Nowadays one hardly ever sees the jacknife, since the bootsrap has taken its place. Instead of dropping one observation each time, the bootstrap drops a random number of observations each time, and replicates some of the remaining observations (this is what is meant by "with replacement"). Unlike the jacknife where the number of replications=n, for the bootstrap you have to tell Stata how many replications to do. Here I specified 500, note that one of the replications was unable to converge, probably because it dropped too many of our precious 6 sociologists. Note also how similar the bootstrap results are to the jacknife results.</a:t>
          </a:r>
          <a:endParaRPr lang="en-US" sz="900">
            <a:latin typeface="Courier New" pitchFamily="49" charset="0"/>
            <a:cs typeface="Courier New" pitchFamily="49" charset="0"/>
          </a:endParaRPr>
        </a:p>
        <a:p>
          <a:endParaRPr lang="en-US" sz="900">
            <a:latin typeface="Courier New" pitchFamily="49" charset="0"/>
            <a:cs typeface="Courier New" pitchFamily="49" charset="0"/>
          </a:endParaRPr>
        </a:p>
        <a:p>
          <a:r>
            <a:rPr lang="en-US" sz="900" b="1">
              <a:latin typeface="Courier New" pitchFamily="49" charset="0"/>
              <a:cs typeface="Courier New" pitchFamily="49" charset="0"/>
            </a:rPr>
            <a:t>bootstrap, reps(500): regress incwage male age age_sq lawyers if  occ1990==178|occ1990==125</a:t>
          </a:r>
        </a:p>
        <a:p>
          <a:r>
            <a:rPr lang="en-US" sz="900">
              <a:latin typeface="Courier New" pitchFamily="49" charset="0"/>
              <a:cs typeface="Courier New" pitchFamily="49" charset="0"/>
            </a:rPr>
            <a:t>(running regress on estimation sample)</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Bootstrap replications (500)</a:t>
          </a:r>
        </a:p>
        <a:p>
          <a:r>
            <a:rPr lang="en-US" sz="900">
              <a:latin typeface="Courier New" pitchFamily="49" charset="0"/>
              <a:cs typeface="Courier New" pitchFamily="49" charset="0"/>
            </a:rPr>
            <a:t>----+--- 1 ---+--- 2 ---+--- 3 ---+--- 4 ---+--- 5 </a:t>
          </a:r>
        </a:p>
        <a:p>
          <a:r>
            <a:rPr lang="en-US" sz="900">
              <a:latin typeface="Courier New" pitchFamily="49" charset="0"/>
              <a:cs typeface="Courier New" pitchFamily="49" charset="0"/>
            </a:rPr>
            <a:t>..................................................    50</a:t>
          </a:r>
        </a:p>
        <a:p>
          <a:r>
            <a:rPr lang="en-US" sz="900">
              <a:latin typeface="Courier New" pitchFamily="49" charset="0"/>
              <a:cs typeface="Courier New" pitchFamily="49" charset="0"/>
            </a:rPr>
            <a:t>..................................................   100</a:t>
          </a:r>
        </a:p>
        <a:p>
          <a:r>
            <a:rPr lang="en-US" sz="900">
              <a:latin typeface="Courier New" pitchFamily="49" charset="0"/>
              <a:cs typeface="Courier New" pitchFamily="49" charset="0"/>
            </a:rPr>
            <a:t>..................................................   150</a:t>
          </a:r>
        </a:p>
        <a:p>
          <a:r>
            <a:rPr lang="en-US" sz="900">
              <a:latin typeface="Courier New" pitchFamily="49" charset="0"/>
              <a:cs typeface="Courier New" pitchFamily="49" charset="0"/>
            </a:rPr>
            <a:t>..................................................   200</a:t>
          </a:r>
        </a:p>
        <a:p>
          <a:r>
            <a:rPr lang="en-US" sz="900">
              <a:latin typeface="Courier New" pitchFamily="49" charset="0"/>
              <a:cs typeface="Courier New" pitchFamily="49" charset="0"/>
            </a:rPr>
            <a:t>..................................................   250</a:t>
          </a:r>
        </a:p>
        <a:p>
          <a:r>
            <a:rPr lang="en-US" sz="900">
              <a:latin typeface="Courier New" pitchFamily="49" charset="0"/>
              <a:cs typeface="Courier New" pitchFamily="49" charset="0"/>
            </a:rPr>
            <a:t>..................................................   300</a:t>
          </a:r>
        </a:p>
        <a:p>
          <a:r>
            <a:rPr lang="en-US" sz="900">
              <a:latin typeface="Courier New" pitchFamily="49" charset="0"/>
              <a:cs typeface="Courier New" pitchFamily="49" charset="0"/>
            </a:rPr>
            <a:t>...........x......................................   350</a:t>
          </a:r>
        </a:p>
        <a:p>
          <a:r>
            <a:rPr lang="en-US" sz="900">
              <a:latin typeface="Courier New" pitchFamily="49" charset="0"/>
              <a:cs typeface="Courier New" pitchFamily="49" charset="0"/>
            </a:rPr>
            <a:t>..................................................   400</a:t>
          </a:r>
        </a:p>
        <a:p>
          <a:r>
            <a:rPr lang="en-US" sz="900">
              <a:latin typeface="Courier New" pitchFamily="49" charset="0"/>
              <a:cs typeface="Courier New" pitchFamily="49" charset="0"/>
            </a:rPr>
            <a:t>..................................................   450</a:t>
          </a:r>
        </a:p>
        <a:p>
          <a:r>
            <a:rPr lang="en-US" sz="900">
              <a:latin typeface="Courier New" pitchFamily="49" charset="0"/>
              <a:cs typeface="Courier New" pitchFamily="49" charset="0"/>
            </a:rPr>
            <a:t>..................................................   500</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Linear regression                               Number of obs      =       447</a:t>
          </a:r>
        </a:p>
        <a:p>
          <a:r>
            <a:rPr lang="en-US" sz="900">
              <a:latin typeface="Courier New" pitchFamily="49" charset="0"/>
              <a:cs typeface="Courier New" pitchFamily="49" charset="0"/>
            </a:rPr>
            <a:t>                                                Replications       =       499</a:t>
          </a:r>
        </a:p>
        <a:p>
          <a:r>
            <a:rPr lang="en-US" sz="900">
              <a:latin typeface="Courier New" pitchFamily="49" charset="0"/>
              <a:cs typeface="Courier New" pitchFamily="49" charset="0"/>
            </a:rPr>
            <a:t>                                                Wald chi2(4)       =     48.03</a:t>
          </a:r>
        </a:p>
        <a:p>
          <a:r>
            <a:rPr lang="en-US" sz="900">
              <a:latin typeface="Courier New" pitchFamily="49" charset="0"/>
              <a:cs typeface="Courier New" pitchFamily="49" charset="0"/>
            </a:rPr>
            <a:t>                                                Prob &gt; chi2        =    0.0000</a:t>
          </a:r>
        </a:p>
        <a:p>
          <a:r>
            <a:rPr lang="en-US" sz="900">
              <a:latin typeface="Courier New" pitchFamily="49" charset="0"/>
              <a:cs typeface="Courier New" pitchFamily="49" charset="0"/>
            </a:rPr>
            <a:t>                                                R-squared          =    0.0512</a:t>
          </a:r>
        </a:p>
        <a:p>
          <a:r>
            <a:rPr lang="en-US" sz="900">
              <a:latin typeface="Courier New" pitchFamily="49" charset="0"/>
              <a:cs typeface="Courier New" pitchFamily="49" charset="0"/>
            </a:rPr>
            <a:t>                                                Adj R-squared      =    0.0426</a:t>
          </a:r>
        </a:p>
        <a:p>
          <a:r>
            <a:rPr lang="en-US" sz="900">
              <a:latin typeface="Courier New" pitchFamily="49" charset="0"/>
              <a:cs typeface="Courier New" pitchFamily="49" charset="0"/>
            </a:rPr>
            <a:t>                                                Root MSE           =  6.72e+04</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a:t>
          </a:r>
        </a:p>
        <a:p>
          <a:r>
            <a:rPr lang="en-US" sz="900">
              <a:latin typeface="Courier New" pitchFamily="49" charset="0"/>
              <a:cs typeface="Courier New" pitchFamily="49" charset="0"/>
            </a:rPr>
            <a:t>             |   Observed   Bootstrap                         Normal-based</a:t>
          </a:r>
        </a:p>
        <a:p>
          <a:r>
            <a:rPr lang="en-US" sz="900">
              <a:latin typeface="Courier New" pitchFamily="49" charset="0"/>
              <a:cs typeface="Courier New" pitchFamily="49" charset="0"/>
            </a:rPr>
            <a:t>     incwage |      Coef.   Std. Err.      z    P&gt;|z|     [95% Conf. Interval]</a:t>
          </a:r>
        </a:p>
        <a:p>
          <a:r>
            <a:rPr lang="en-US" sz="900">
              <a:latin typeface="Courier New" pitchFamily="49" charset="0"/>
              <a:cs typeface="Courier New" pitchFamily="49" charset="0"/>
            </a:rPr>
            <a:t>-------------+----------------------------------------------------------------</a:t>
          </a:r>
        </a:p>
        <a:p>
          <a:r>
            <a:rPr lang="en-US" sz="900">
              <a:latin typeface="Courier New" pitchFamily="49" charset="0"/>
              <a:cs typeface="Courier New" pitchFamily="49" charset="0"/>
            </a:rPr>
            <a:t>        male |   17090.75   5946.248     2.87   0.004     5436.315    28745.18</a:t>
          </a:r>
        </a:p>
        <a:p>
          <a:r>
            <a:rPr lang="en-US" sz="900">
              <a:latin typeface="Courier New" pitchFamily="49" charset="0"/>
              <a:cs typeface="Courier New" pitchFamily="49" charset="0"/>
            </a:rPr>
            <a:t>         age |    5026.88   1141.936     4.40   0.000     2788.727    7265.034</a:t>
          </a:r>
        </a:p>
        <a:p>
          <a:r>
            <a:rPr lang="en-US" sz="900">
              <a:latin typeface="Courier New" pitchFamily="49" charset="0"/>
              <a:cs typeface="Courier New" pitchFamily="49" charset="0"/>
            </a:rPr>
            <a:t>      age_sq |  -46.29393   11.79296    -3.93   0.000     -69.4077   -23.18015</a:t>
          </a:r>
        </a:p>
        <a:p>
          <a:r>
            <a:rPr lang="en-US" sz="900">
              <a:latin typeface="Courier New" pitchFamily="49" charset="0"/>
              <a:cs typeface="Courier New" pitchFamily="49" charset="0"/>
            </a:rPr>
            <a:t>     lawyers |   36634.82   7631.451     4.80   0.000     21677.45    51592.19</a:t>
          </a:r>
        </a:p>
        <a:p>
          <a:r>
            <a:rPr lang="en-US" sz="900">
              <a:latin typeface="Courier New" pitchFamily="49" charset="0"/>
              <a:cs typeface="Courier New" pitchFamily="49" charset="0"/>
            </a:rPr>
            <a:t>       _cons |  -99244.38   29245.88    -3.39   0.001    -156565.3   -41923.52</a:t>
          </a:r>
        </a:p>
        <a:p>
          <a:r>
            <a:rPr lang="en-US" sz="900">
              <a:latin typeface="Courier New" pitchFamily="49" charset="0"/>
              <a:cs typeface="Courier New" pitchFamily="49" charset="0"/>
            </a:rPr>
            <a:t>------------------------------------------------------------------------------</a:t>
          </a:r>
        </a:p>
        <a:p>
          <a:r>
            <a:rPr lang="en-US" sz="900">
              <a:latin typeface="Courier New" pitchFamily="49" charset="0"/>
              <a:cs typeface="Courier New" pitchFamily="49" charset="0"/>
            </a:rPr>
            <a:t>Note: one or more parameters could not be estimated in 1 bootstrap replicate;</a:t>
          </a:r>
        </a:p>
        <a:p>
          <a:r>
            <a:rPr lang="en-US" sz="900">
              <a:latin typeface="Courier New" pitchFamily="49" charset="0"/>
              <a:cs typeface="Courier New" pitchFamily="49" charset="0"/>
            </a:rPr>
            <a:t>      standard-error estimates include only complete replications.</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a:t>
          </a:r>
          <a:r>
            <a:rPr lang="en-US" sz="900" baseline="0">
              <a:latin typeface="Courier New" panose="02070309020205020404" pitchFamily="49" charset="0"/>
              <a:cs typeface="Courier New" panose="02070309020205020404" pitchFamily="49" charset="0"/>
            </a:rPr>
            <a:t> alternate syntax for the same thing:</a:t>
          </a:r>
        </a:p>
        <a:p>
          <a:endParaRPr lang="en-US" sz="900" baseline="0">
            <a:latin typeface="Courier New" panose="02070309020205020404" pitchFamily="49" charset="0"/>
            <a:cs typeface="Courier New" panose="02070309020205020404" pitchFamily="49" charset="0"/>
          </a:endParaRPr>
        </a:p>
        <a:p>
          <a:r>
            <a:rPr lang="en-US" sz="900" b="1">
              <a:latin typeface="Courier New" panose="02070309020205020404" pitchFamily="49" charset="0"/>
              <a:cs typeface="Courier New" panose="02070309020205020404" pitchFamily="49" charset="0"/>
            </a:rPr>
            <a:t>regress incwage male c.age##c.age lawyers if  occ1990==178|occ1990==125, vce(bootstrap, reps(500))</a:t>
          </a:r>
        </a:p>
      </xdr:txBody>
    </xdr:sp>
    <xdr:clientData/>
  </xdr:twoCellAnchor>
  <xdr:twoCellAnchor>
    <xdr:from>
      <xdr:col>10</xdr:col>
      <xdr:colOff>0</xdr:colOff>
      <xdr:row>95</xdr:row>
      <xdr:rowOff>66673</xdr:rowOff>
    </xdr:from>
    <xdr:to>
      <xdr:col>20</xdr:col>
      <xdr:colOff>114300</xdr:colOff>
      <xdr:row>134</xdr:row>
      <xdr:rowOff>146701</xdr:rowOff>
    </xdr:to>
    <xdr:sp macro="" textlink="">
      <xdr:nvSpPr>
        <xdr:cNvPr id="6" name="TextBox 5"/>
        <xdr:cNvSpPr txBox="1"/>
      </xdr:nvSpPr>
      <xdr:spPr>
        <a:xfrm>
          <a:off x="6096000" y="15449548"/>
          <a:ext cx="6210300" cy="64008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900" b="0">
              <a:latin typeface="Courier New" pitchFamily="49" charset="0"/>
              <a:cs typeface="Courier New" pitchFamily="49" charset="0"/>
            </a:rPr>
            <a:t>Option 4: Robust SE. Unlike the bootstrap and the jacknife, which calculate standard errors via many repititions, the Robust SE, also</a:t>
          </a:r>
          <a:r>
            <a:rPr lang="en-US" sz="900" b="0" baseline="0">
              <a:latin typeface="Courier New" pitchFamily="49" charset="0"/>
              <a:cs typeface="Courier New" pitchFamily="49" charset="0"/>
            </a:rPr>
            <a:t> known as the Huber/White SE (for the people who introduced it), or the Sandwich SE (because of extra matrix operations sandwiched around the usual varicance-covariance matrix calculation). Robust SE is more sensitive to heteroskedasticity in the sample, note how similar these results are to the unequal variance T-test above for the SE and T-statistic for the lawyer- sociologist comparison, and to the bootstrap/ jacknife versions.</a:t>
          </a:r>
          <a:endParaRPr lang="en-US" sz="900" b="0">
            <a:latin typeface="Courier New" pitchFamily="49" charset="0"/>
            <a:cs typeface="Courier New" pitchFamily="49" charset="0"/>
          </a:endParaRPr>
        </a:p>
        <a:p>
          <a:endParaRPr lang="en-US" sz="900" b="1">
            <a:latin typeface="Courier New" pitchFamily="49" charset="0"/>
            <a:cs typeface="Courier New" pitchFamily="49" charset="0"/>
          </a:endParaRPr>
        </a:p>
        <a:p>
          <a:endParaRPr lang="en-US" sz="900" b="1">
            <a:latin typeface="Courier New" pitchFamily="49" charset="0"/>
            <a:cs typeface="Courier New" pitchFamily="49" charset="0"/>
          </a:endParaRPr>
        </a:p>
        <a:p>
          <a:r>
            <a:rPr lang="en-US" sz="900" b="1">
              <a:solidFill>
                <a:schemeClr val="dk1"/>
              </a:solidFill>
              <a:effectLst/>
              <a:latin typeface="Courier New" pitchFamily="49" charset="0"/>
              <a:ea typeface="+mn-ea"/>
              <a:cs typeface="Courier New" pitchFamily="49" charset="0"/>
            </a:rPr>
            <a:t>regress incwage male age age_sq lawyers if  occ1990==178|occ1990==125,vce(robust)</a:t>
          </a:r>
        </a:p>
        <a:p>
          <a:endParaRPr lang="en-US" sz="900">
            <a:solidFill>
              <a:schemeClr val="dk1"/>
            </a:solidFill>
            <a:effectLst/>
            <a:latin typeface="Courier New" pitchFamily="49" charset="0"/>
            <a:ea typeface="+mn-ea"/>
            <a:cs typeface="Courier New" pitchFamily="49" charset="0"/>
          </a:endParaRPr>
        </a:p>
        <a:p>
          <a:r>
            <a:rPr lang="en-US" sz="900">
              <a:solidFill>
                <a:schemeClr val="dk1"/>
              </a:solidFill>
              <a:effectLst/>
              <a:latin typeface="Courier New" pitchFamily="49" charset="0"/>
              <a:ea typeface="+mn-ea"/>
              <a:cs typeface="Courier New" pitchFamily="49" charset="0"/>
            </a:rPr>
            <a:t>Linear regression                                      Number of obs =     447</a:t>
          </a:r>
        </a:p>
        <a:p>
          <a:r>
            <a:rPr lang="en-US" sz="900">
              <a:solidFill>
                <a:schemeClr val="dk1"/>
              </a:solidFill>
              <a:effectLst/>
              <a:latin typeface="Courier New" pitchFamily="49" charset="0"/>
              <a:ea typeface="+mn-ea"/>
              <a:cs typeface="Courier New" pitchFamily="49" charset="0"/>
            </a:rPr>
            <a:t>                                                       F(  4,   442) =   11.49</a:t>
          </a:r>
        </a:p>
        <a:p>
          <a:r>
            <a:rPr lang="en-US" sz="900">
              <a:solidFill>
                <a:schemeClr val="dk1"/>
              </a:solidFill>
              <a:effectLst/>
              <a:latin typeface="Courier New" pitchFamily="49" charset="0"/>
              <a:ea typeface="+mn-ea"/>
              <a:cs typeface="Courier New" pitchFamily="49" charset="0"/>
            </a:rPr>
            <a:t>                                                       Prob &gt; F      =  0.0000</a:t>
          </a:r>
        </a:p>
        <a:p>
          <a:r>
            <a:rPr lang="en-US" sz="900">
              <a:solidFill>
                <a:schemeClr val="dk1"/>
              </a:solidFill>
              <a:effectLst/>
              <a:latin typeface="Courier New" pitchFamily="49" charset="0"/>
              <a:ea typeface="+mn-ea"/>
              <a:cs typeface="Courier New" pitchFamily="49" charset="0"/>
            </a:rPr>
            <a:t>                                                       R-squared     =  0.0512</a:t>
          </a:r>
        </a:p>
        <a:p>
          <a:r>
            <a:rPr lang="en-US" sz="900">
              <a:solidFill>
                <a:schemeClr val="dk1"/>
              </a:solidFill>
              <a:effectLst/>
              <a:latin typeface="Courier New" pitchFamily="49" charset="0"/>
              <a:ea typeface="+mn-ea"/>
              <a:cs typeface="Courier New" pitchFamily="49" charset="0"/>
            </a:rPr>
            <a:t>                                                       Root MSE      =   67196</a:t>
          </a:r>
        </a:p>
        <a:p>
          <a:endParaRPr lang="en-US" sz="900">
            <a:solidFill>
              <a:schemeClr val="dk1"/>
            </a:solidFill>
            <a:effectLst/>
            <a:latin typeface="Courier New" pitchFamily="49" charset="0"/>
            <a:ea typeface="+mn-ea"/>
            <a:cs typeface="Courier New" pitchFamily="49" charset="0"/>
          </a:endParaRPr>
        </a:p>
        <a:p>
          <a:r>
            <a:rPr lang="en-US" sz="900">
              <a:solidFill>
                <a:schemeClr val="dk1"/>
              </a:solidFill>
              <a:effectLst/>
              <a:latin typeface="Courier New" pitchFamily="49" charset="0"/>
              <a:ea typeface="+mn-ea"/>
              <a:cs typeface="Courier New" pitchFamily="49" charset="0"/>
            </a:rPr>
            <a:t>------------------------------------------------------------------------------</a:t>
          </a:r>
        </a:p>
        <a:p>
          <a:r>
            <a:rPr lang="en-US" sz="900">
              <a:solidFill>
                <a:schemeClr val="dk1"/>
              </a:solidFill>
              <a:effectLst/>
              <a:latin typeface="Courier New" pitchFamily="49" charset="0"/>
              <a:ea typeface="+mn-ea"/>
              <a:cs typeface="Courier New" pitchFamily="49" charset="0"/>
            </a:rPr>
            <a:t>             |               Robust</a:t>
          </a:r>
        </a:p>
        <a:p>
          <a:r>
            <a:rPr lang="en-US" sz="900">
              <a:solidFill>
                <a:schemeClr val="dk1"/>
              </a:solidFill>
              <a:effectLst/>
              <a:latin typeface="Courier New" pitchFamily="49" charset="0"/>
              <a:ea typeface="+mn-ea"/>
              <a:cs typeface="Courier New" pitchFamily="49" charset="0"/>
            </a:rPr>
            <a:t>     incwage |      Coef.   Std. Err.      t    P&gt;|t|     [95% Conf. Interval]</a:t>
          </a:r>
        </a:p>
        <a:p>
          <a:r>
            <a:rPr lang="en-US" sz="900">
              <a:solidFill>
                <a:schemeClr val="dk1"/>
              </a:solidFill>
              <a:effectLst/>
              <a:latin typeface="Courier New" pitchFamily="49" charset="0"/>
              <a:ea typeface="+mn-ea"/>
              <a:cs typeface="Courier New" pitchFamily="49" charset="0"/>
            </a:rPr>
            <a:t>-------------+----------------------------------------------------------------</a:t>
          </a:r>
        </a:p>
        <a:p>
          <a:r>
            <a:rPr lang="en-US" sz="900">
              <a:solidFill>
                <a:schemeClr val="dk1"/>
              </a:solidFill>
              <a:effectLst/>
              <a:latin typeface="Courier New" pitchFamily="49" charset="0"/>
              <a:ea typeface="+mn-ea"/>
              <a:cs typeface="Courier New" pitchFamily="49" charset="0"/>
            </a:rPr>
            <a:t>        male |   17090.75       5835     2.93   0.004     5622.954    28558.54</a:t>
          </a:r>
        </a:p>
        <a:p>
          <a:r>
            <a:rPr lang="en-US" sz="900">
              <a:solidFill>
                <a:schemeClr val="dk1"/>
              </a:solidFill>
              <a:effectLst/>
              <a:latin typeface="Courier New" pitchFamily="49" charset="0"/>
              <a:ea typeface="+mn-ea"/>
              <a:cs typeface="Courier New" pitchFamily="49" charset="0"/>
            </a:rPr>
            <a:t>         age |    5026.88   1098.171     4.58   0.000     2868.595    7185.165</a:t>
          </a:r>
        </a:p>
        <a:p>
          <a:r>
            <a:rPr lang="en-US" sz="900">
              <a:solidFill>
                <a:schemeClr val="dk1"/>
              </a:solidFill>
              <a:effectLst/>
              <a:latin typeface="Courier New" pitchFamily="49" charset="0"/>
              <a:ea typeface="+mn-ea"/>
              <a:cs typeface="Courier New" pitchFamily="49" charset="0"/>
            </a:rPr>
            <a:t>      age_sq |  -46.29393   11.30526    -4.09   0.000    -68.51267   -24.07518</a:t>
          </a:r>
        </a:p>
        <a:p>
          <a:r>
            <a:rPr lang="en-US" sz="900">
              <a:solidFill>
                <a:schemeClr val="dk1"/>
              </a:solidFill>
              <a:effectLst/>
              <a:latin typeface="Courier New" pitchFamily="49" charset="0"/>
              <a:ea typeface="+mn-ea"/>
              <a:cs typeface="Courier New" pitchFamily="49" charset="0"/>
            </a:rPr>
            <a:t>     lawyers |   36634.82    7021.79     5.22   0.000     22834.58    50435.07</a:t>
          </a:r>
        </a:p>
        <a:p>
          <a:r>
            <a:rPr lang="en-US" sz="900">
              <a:solidFill>
                <a:schemeClr val="dk1"/>
              </a:solidFill>
              <a:effectLst/>
              <a:latin typeface="Courier New" pitchFamily="49" charset="0"/>
              <a:ea typeface="+mn-ea"/>
              <a:cs typeface="Courier New" pitchFamily="49" charset="0"/>
            </a:rPr>
            <a:t>       _cons |  -99244.38   28613.76    -3.47   0.001    -155480.3   -43008.45</a:t>
          </a:r>
        </a:p>
        <a:p>
          <a:r>
            <a:rPr lang="en-US" sz="900">
              <a:solidFill>
                <a:schemeClr val="dk1"/>
              </a:solidFill>
              <a:effectLst/>
              <a:latin typeface="Courier New" pitchFamily="49" charset="0"/>
              <a:ea typeface="+mn-ea"/>
              <a:cs typeface="Courier New" pitchFamily="49" charset="0"/>
            </a:rPr>
            <a:t>----------------------------------------------------------------</a:t>
          </a:r>
        </a:p>
        <a:p>
          <a:endParaRPr lang="en-US" sz="900">
            <a:solidFill>
              <a:schemeClr val="dk1"/>
            </a:solidFill>
            <a:effectLst/>
            <a:latin typeface="Courier New" pitchFamily="49" charset="0"/>
            <a:ea typeface="+mn-ea"/>
            <a:cs typeface="Courier New" pitchFamily="49" charset="0"/>
          </a:endParaRPr>
        </a:p>
        <a:p>
          <a:r>
            <a:rPr lang="en-US" sz="900">
              <a:solidFill>
                <a:schemeClr val="dk1"/>
              </a:solidFill>
              <a:effectLst/>
              <a:latin typeface="Courier New" pitchFamily="49" charset="0"/>
              <a:ea typeface="+mn-ea"/>
              <a:cs typeface="Courier New" pitchFamily="49" charset="0"/>
            </a:rPr>
            <a:t>And without control variables, it is very close to (but not exactly the same as) the unequal variance t-test for lawyers and sociologists:</a:t>
          </a:r>
        </a:p>
        <a:p>
          <a:endParaRPr lang="en-US" sz="900">
            <a:solidFill>
              <a:schemeClr val="dk1"/>
            </a:solidFill>
            <a:effectLst/>
            <a:latin typeface="Courier New" pitchFamily="49" charset="0"/>
            <a:ea typeface="+mn-ea"/>
            <a:cs typeface="Courier New" pitchFamily="49" charset="0"/>
          </a:endParaRPr>
        </a:p>
        <a:p>
          <a:r>
            <a:rPr lang="en-US" sz="900" b="1">
              <a:solidFill>
                <a:schemeClr val="dk1"/>
              </a:solidFill>
              <a:effectLst/>
              <a:latin typeface="Courier New" pitchFamily="49" charset="0"/>
              <a:ea typeface="+mn-ea"/>
              <a:cs typeface="Courier New" pitchFamily="49" charset="0"/>
            </a:rPr>
            <a:t> regress incwage lawyers if  occ1990==178|occ1990==125,vce(robust)</a:t>
          </a:r>
        </a:p>
        <a:p>
          <a:endParaRPr lang="en-US" sz="900">
            <a:solidFill>
              <a:schemeClr val="dk1"/>
            </a:solidFill>
            <a:effectLst/>
            <a:latin typeface="Courier New" pitchFamily="49" charset="0"/>
            <a:ea typeface="+mn-ea"/>
            <a:cs typeface="Courier New" pitchFamily="49" charset="0"/>
          </a:endParaRPr>
        </a:p>
        <a:p>
          <a:r>
            <a:rPr lang="en-US" sz="900">
              <a:solidFill>
                <a:schemeClr val="dk1"/>
              </a:solidFill>
              <a:effectLst/>
              <a:latin typeface="Courier New" pitchFamily="49" charset="0"/>
              <a:ea typeface="+mn-ea"/>
              <a:cs typeface="Courier New" pitchFamily="49" charset="0"/>
            </a:rPr>
            <a:t>Linear regression                                      Number of obs =     447</a:t>
          </a:r>
        </a:p>
        <a:p>
          <a:r>
            <a:rPr lang="en-US" sz="900">
              <a:solidFill>
                <a:schemeClr val="dk1"/>
              </a:solidFill>
              <a:effectLst/>
              <a:latin typeface="Courier New" pitchFamily="49" charset="0"/>
              <a:ea typeface="+mn-ea"/>
              <a:cs typeface="Courier New" pitchFamily="49" charset="0"/>
            </a:rPr>
            <a:t>                                                       F(  1,   445) =   60.17</a:t>
          </a:r>
        </a:p>
        <a:p>
          <a:r>
            <a:rPr lang="en-US" sz="900">
              <a:solidFill>
                <a:schemeClr val="dk1"/>
              </a:solidFill>
              <a:effectLst/>
              <a:latin typeface="Courier New" pitchFamily="49" charset="0"/>
              <a:ea typeface="+mn-ea"/>
              <a:cs typeface="Courier New" pitchFamily="49" charset="0"/>
            </a:rPr>
            <a:t>                                                       Prob &gt; F      =  0.0000</a:t>
          </a:r>
        </a:p>
        <a:p>
          <a:r>
            <a:rPr lang="en-US" sz="900">
              <a:solidFill>
                <a:schemeClr val="dk1"/>
              </a:solidFill>
              <a:effectLst/>
              <a:latin typeface="Courier New" pitchFamily="49" charset="0"/>
              <a:ea typeface="+mn-ea"/>
              <a:cs typeface="Courier New" pitchFamily="49" charset="0"/>
            </a:rPr>
            <a:t>                                                       R-squared     =  0.0030</a:t>
          </a:r>
        </a:p>
        <a:p>
          <a:r>
            <a:rPr lang="en-US" sz="900">
              <a:solidFill>
                <a:schemeClr val="dk1"/>
              </a:solidFill>
              <a:effectLst/>
              <a:latin typeface="Courier New" pitchFamily="49" charset="0"/>
              <a:ea typeface="+mn-ea"/>
              <a:cs typeface="Courier New" pitchFamily="49" charset="0"/>
            </a:rPr>
            <a:t>                                                       Root MSE      =   68648</a:t>
          </a:r>
        </a:p>
        <a:p>
          <a:endParaRPr lang="en-US" sz="900">
            <a:solidFill>
              <a:schemeClr val="dk1"/>
            </a:solidFill>
            <a:effectLst/>
            <a:latin typeface="Courier New" pitchFamily="49" charset="0"/>
            <a:ea typeface="+mn-ea"/>
            <a:cs typeface="Courier New" pitchFamily="49" charset="0"/>
          </a:endParaRPr>
        </a:p>
        <a:p>
          <a:r>
            <a:rPr lang="en-US" sz="900">
              <a:solidFill>
                <a:schemeClr val="dk1"/>
              </a:solidFill>
              <a:effectLst/>
              <a:latin typeface="Courier New" pitchFamily="49" charset="0"/>
              <a:ea typeface="+mn-ea"/>
              <a:cs typeface="Courier New" pitchFamily="49" charset="0"/>
            </a:rPr>
            <a:t>------------------------------------------------------------------------------</a:t>
          </a:r>
        </a:p>
        <a:p>
          <a:r>
            <a:rPr lang="en-US" sz="900">
              <a:solidFill>
                <a:schemeClr val="dk1"/>
              </a:solidFill>
              <a:effectLst/>
              <a:latin typeface="Courier New" pitchFamily="49" charset="0"/>
              <a:ea typeface="+mn-ea"/>
              <a:cs typeface="Courier New" pitchFamily="49" charset="0"/>
            </a:rPr>
            <a:t>             |               Robust</a:t>
          </a:r>
        </a:p>
        <a:p>
          <a:r>
            <a:rPr lang="en-US" sz="900">
              <a:solidFill>
                <a:schemeClr val="dk1"/>
              </a:solidFill>
              <a:effectLst/>
              <a:latin typeface="Courier New" pitchFamily="49" charset="0"/>
              <a:ea typeface="+mn-ea"/>
              <a:cs typeface="Courier New" pitchFamily="49" charset="0"/>
            </a:rPr>
            <a:t>     incwage |      Coef.   Std. Err.      t    P&gt;|t|     [95% Conf. Interval]</a:t>
          </a:r>
        </a:p>
        <a:p>
          <a:r>
            <a:rPr lang="en-US" sz="900">
              <a:solidFill>
                <a:schemeClr val="dk1"/>
              </a:solidFill>
              <a:effectLst/>
              <a:latin typeface="Courier New" pitchFamily="49" charset="0"/>
              <a:ea typeface="+mn-ea"/>
              <a:cs typeface="Courier New" pitchFamily="49" charset="0"/>
            </a:rPr>
            <a:t>-------------+----------------------------------------------------------------</a:t>
          </a:r>
        </a:p>
        <a:p>
          <a:r>
            <a:rPr lang="en-US" sz="900">
              <a:solidFill>
                <a:schemeClr val="dk1"/>
              </a:solidFill>
              <a:effectLst/>
              <a:latin typeface="Courier New" pitchFamily="49" charset="0"/>
              <a:ea typeface="+mn-ea"/>
              <a:cs typeface="Courier New" pitchFamily="49" charset="0"/>
            </a:rPr>
            <a:t>     lawyers |   32535.99   4194.601     7.76   0.000      24292.3    40779.68</a:t>
          </a:r>
        </a:p>
        <a:p>
          <a:r>
            <a:rPr lang="en-US" sz="900">
              <a:solidFill>
                <a:schemeClr val="dk1"/>
              </a:solidFill>
              <a:effectLst/>
              <a:latin typeface="Courier New" pitchFamily="49" charset="0"/>
              <a:ea typeface="+mn-ea"/>
              <a:cs typeface="Courier New" pitchFamily="49" charset="0"/>
            </a:rPr>
            <a:t>       _cons |   41508.33   2600.863    15.96   0.000     36396.83    46619.83</a:t>
          </a:r>
        </a:p>
        <a:p>
          <a:r>
            <a:rPr lang="en-US" sz="900">
              <a:solidFill>
                <a:schemeClr val="dk1"/>
              </a:solidFill>
              <a:effectLst/>
              <a:latin typeface="Courier New" pitchFamily="49" charset="0"/>
              <a:ea typeface="+mn-ea"/>
              <a:cs typeface="Courier New" pitchFamily="49" charset="0"/>
            </a:rPr>
            <a:t>------------------------------------------------------------------------------</a:t>
          </a: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1</xdr:col>
      <xdr:colOff>457200</xdr:colOff>
      <xdr:row>1</xdr:row>
      <xdr:rowOff>57150</xdr:rowOff>
    </xdr:from>
    <xdr:to>
      <xdr:col>15</xdr:col>
      <xdr:colOff>342900</xdr:colOff>
      <xdr:row>30</xdr:row>
      <xdr:rowOff>19050</xdr:rowOff>
    </xdr:to>
    <xdr:sp macro="" textlink="">
      <xdr:nvSpPr>
        <xdr:cNvPr id="2" name="TextBox 1"/>
        <xdr:cNvSpPr txBox="1"/>
      </xdr:nvSpPr>
      <xdr:spPr>
        <a:xfrm>
          <a:off x="1066800" y="219075"/>
          <a:ext cx="8420100" cy="46577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Some issues relating to the weights. You might think that  implementing weights in regression would be easy,</a:t>
          </a:r>
          <a:r>
            <a:rPr lang="en-US" sz="1100" baseline="0"/>
            <a:t> and all you have to do is put the correct syntax into your STATA command line, but it is not so simple. There are a lot of different ways to deal with the weights, and not a lot of agreement among the experts as to what constitutes the correct approach.</a:t>
          </a:r>
        </a:p>
        <a:p>
          <a:endParaRPr lang="en-US" sz="1100" baseline="0"/>
        </a:p>
        <a:p>
          <a:r>
            <a:rPr lang="en-US" sz="1100" baseline="0"/>
            <a:t>Literature: One good place to start is with </a:t>
          </a:r>
          <a:r>
            <a:rPr lang="en-US" sz="1100" smtClean="0"/>
            <a:t>Winship, Christopher, and Larry Radbill. 1994. "Sampling Weights and Regression Analysis." </a:t>
          </a:r>
          <a:r>
            <a:rPr lang="en-US" sz="1100" i="1" smtClean="0"/>
            <a:t>Sociological Methods and Research</a:t>
          </a:r>
          <a:r>
            <a:rPr lang="en-US" sz="1100" i="0" smtClean="0"/>
            <a:t> 23:230-257,</a:t>
          </a:r>
          <a:r>
            <a:rPr lang="en-US" sz="1100" i="0" baseline="0" smtClean="0"/>
            <a:t> which has more than 300 citations in SSCI, and gets cited by a lot of data savvy sociologists (but not much by economists or political scientists). Winship and Radbill make the following points:</a:t>
          </a:r>
        </a:p>
        <a:p>
          <a:r>
            <a:rPr lang="en-US" sz="1100" i="0" baseline="0" smtClean="0"/>
            <a:t>1) If your OLS regression is correctly specified, and if you include among your independent variables all the variables that were used to generate the weights, then the unweighted regression should give you the same coefficients as a weighted regression.</a:t>
          </a:r>
        </a:p>
        <a:p>
          <a:r>
            <a:rPr lang="en-US" sz="1100" i="0" baseline="0" smtClean="0"/>
            <a:t>2) Very often the weighted regression will result in coefficient SE that are misleading or just plain wrong. The key thing to remember here is that, generally, using the weights in regression changes not only the coefficients but also the SEs.</a:t>
          </a:r>
        </a:p>
        <a:p>
          <a:r>
            <a:rPr lang="en-US" sz="1100" i="0" baseline="0" smtClean="0"/>
            <a:t>3) Because of the superiority of the SEs from the unweighted model, Winship and Radbill recommend using the unweighted model when possible, and just trying to make sure that no important predictor variables are left out (because in poorly specified models, the coefficients from the weighted model can be much better than the coefficients from the unweighted model). One way to see that the unweighted model is working is to compare its coefficients to the weighted model.</a:t>
          </a:r>
        </a:p>
        <a:p>
          <a:r>
            <a:rPr lang="en-US" sz="1100" i="0" baseline="0" smtClean="0"/>
            <a:t>4) If the unweighted OLS regression is not an option, W+R recommend weighted OLS regression with robust SEs.</a:t>
          </a:r>
        </a:p>
        <a:p>
          <a:endParaRPr lang="en-US" sz="1100" i="0" baseline="0" smtClean="0"/>
        </a:p>
        <a:p>
          <a:r>
            <a:rPr lang="en-US" sz="1100" i="0" baseline="0" smtClean="0"/>
            <a:t>Winship and Radbill's endorsement of the SE's from the unweighted OLS model is a little bit reminiscent of Clogg and Eliason's recommendation for how to deal with weights in Loglinear models: Clogg and Eliason propose a method (which is fairly easy to apply using  exposure or offsets in STATA's </a:t>
          </a:r>
          <a:r>
            <a:rPr lang="en-US" sz="1100" b="1" i="0" baseline="0" smtClean="0"/>
            <a:t>poisson</a:t>
          </a:r>
          <a:r>
            <a:rPr lang="en-US" sz="1100" i="0" baseline="0" smtClean="0"/>
            <a:t> </a:t>
          </a:r>
          <a:r>
            <a:rPr lang="en-US" sz="1100" b="0" i="0" baseline="0" smtClean="0"/>
            <a:t>command</a:t>
          </a:r>
          <a:r>
            <a:rPr lang="en-US" sz="1100" i="0" baseline="0" smtClean="0"/>
            <a:t>), which I describe elsewhere, and which has the advantage of producing estimates with weighted coefficients but unweighted SEs. The intuitive value of this approach is that the unweighted observations represent the real data collected, and this real data is what the SEs should be based upon. Alas, the method is not directly applicable to OLS or other kinds of regression. Also, there are critics of the Clogg and Eliason approach who argue that the unweighted SEs are not actually optimal. See </a:t>
          </a:r>
          <a:r>
            <a:rPr lang="en-US" sz="1100" smtClean="0"/>
            <a:t>Clogg, Clifford C., and Scott R. Eliason. 1987. "Some Common Problems in Log-Linear Analysis." </a:t>
          </a:r>
          <a:r>
            <a:rPr lang="en-US" sz="1100" i="1" smtClean="0"/>
            <a:t>Sociological Methods and Research</a:t>
          </a:r>
          <a:r>
            <a:rPr lang="en-US" sz="1100" i="0" smtClean="0"/>
            <a:t> 16:8-44.</a:t>
          </a:r>
          <a:r>
            <a:rPr lang="en-US" sz="1100" i="0" baseline="0" smtClean="0"/>
            <a:t> For a critique, see </a:t>
          </a:r>
          <a:r>
            <a:rPr lang="en-US" sz="1100" smtClean="0"/>
            <a:t>Skinner, Chris, and Louis-André Vallet. 2010. "Fitting Log-Linear Models to Contingency Tables from Surveys with Complex Sampling Designs: An Investigation of the Clogg-Eliason Approach." </a:t>
          </a:r>
          <a:r>
            <a:rPr lang="en-US" sz="1100" i="1" smtClean="0"/>
            <a:t>Sociological Methods and Research</a:t>
          </a:r>
          <a:r>
            <a:rPr lang="en-US" sz="1100" i="0" smtClean="0"/>
            <a:t> 39:83-108.</a:t>
          </a:r>
          <a:endParaRPr lang="en-US" sz="1100" i="0" baseline="0" smtClean="0"/>
        </a:p>
        <a:p>
          <a:endParaRPr lang="en-US" sz="1100" i="0" baseline="0" smtClean="0"/>
        </a:p>
        <a:p>
          <a:endParaRPr lang="en-US" sz="1100"/>
        </a:p>
      </xdr:txBody>
    </xdr:sp>
    <xdr:clientData/>
  </xdr:twoCellAnchor>
  <xdr:twoCellAnchor>
    <xdr:from>
      <xdr:col>0</xdr:col>
      <xdr:colOff>0</xdr:colOff>
      <xdr:row>31</xdr:row>
      <xdr:rowOff>76199</xdr:rowOff>
    </xdr:from>
    <xdr:to>
      <xdr:col>8</xdr:col>
      <xdr:colOff>219075</xdr:colOff>
      <xdr:row>98</xdr:row>
      <xdr:rowOff>1905</xdr:rowOff>
    </xdr:to>
    <xdr:sp macro="" textlink="">
      <xdr:nvSpPr>
        <xdr:cNvPr id="3" name="TextBox 2"/>
        <xdr:cNvSpPr txBox="1"/>
      </xdr:nvSpPr>
      <xdr:spPr>
        <a:xfrm>
          <a:off x="0" y="5095874"/>
          <a:ext cx="5095875" cy="107727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Testing</a:t>
          </a:r>
          <a:r>
            <a:rPr lang="en-US" sz="1100" baseline="0"/>
            <a:t> Winship and Radbill's proposition 1, that the unweighted OLS and the Weighted OLS coefficients will be the same if the independent variables completely predict the weights, </a:t>
          </a:r>
          <a:r>
            <a:rPr lang="en-US" sz="1100" baseline="0">
              <a:solidFill>
                <a:schemeClr val="dk1"/>
              </a:solidFill>
              <a:effectLst/>
              <a:latin typeface="+mn-lt"/>
              <a:ea typeface="+mn-ea"/>
              <a:cs typeface="+mn-cs"/>
            </a:rPr>
            <a:t>in the impractically simplistic case that the weights depend completely on the one independent variable and no other variables are present.</a:t>
          </a:r>
          <a:endParaRPr lang="en-US" sz="1100" baseline="0"/>
        </a:p>
        <a:p>
          <a:endParaRPr lang="en-US" sz="1100" baseline="0"/>
        </a:p>
        <a:p>
          <a:r>
            <a:rPr lang="en-US" sz="900" b="1">
              <a:latin typeface="Courier New" pitchFamily="49" charset="0"/>
              <a:cs typeface="Courier New" pitchFamily="49" charset="0"/>
            </a:rPr>
            <a:t>tabulate race, nolab</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       Race |      Freq.     Percent        Cum.</a:t>
          </a:r>
        </a:p>
        <a:p>
          <a:r>
            <a:rPr lang="en-US" sz="900">
              <a:latin typeface="Courier New" pitchFamily="49" charset="0"/>
              <a:cs typeface="Courier New" pitchFamily="49" charset="0"/>
            </a:rPr>
            <a:t>------------+-----------------------------------</a:t>
          </a:r>
        </a:p>
        <a:p>
          <a:r>
            <a:rPr lang="en-US" sz="900">
              <a:latin typeface="Courier New" pitchFamily="49" charset="0"/>
              <a:cs typeface="Courier New" pitchFamily="49" charset="0"/>
            </a:rPr>
            <a:t>        100 |    113,475       84.87       84.87</a:t>
          </a:r>
        </a:p>
        <a:p>
          <a:r>
            <a:rPr lang="en-US" sz="900">
              <a:latin typeface="Courier New" pitchFamily="49" charset="0"/>
              <a:cs typeface="Courier New" pitchFamily="49" charset="0"/>
            </a:rPr>
            <a:t>        200 |     13,626       10.19       95.06</a:t>
          </a:r>
        </a:p>
        <a:p>
          <a:r>
            <a:rPr lang="en-US" sz="900">
              <a:latin typeface="Courier New" pitchFamily="49" charset="0"/>
              <a:cs typeface="Courier New" pitchFamily="49" charset="0"/>
            </a:rPr>
            <a:t>        300 |      1,894        1.42       96.47</a:t>
          </a:r>
        </a:p>
        <a:p>
          <a:r>
            <a:rPr lang="en-US" sz="900">
              <a:latin typeface="Courier New" pitchFamily="49" charset="0"/>
              <a:cs typeface="Courier New" pitchFamily="49" charset="0"/>
            </a:rPr>
            <a:t>        650 |      4,715        3.53      100.00</a:t>
          </a:r>
        </a:p>
        <a:p>
          <a:r>
            <a:rPr lang="en-US" sz="900">
              <a:latin typeface="Courier New" pitchFamily="49" charset="0"/>
              <a:cs typeface="Courier New" pitchFamily="49" charset="0"/>
            </a:rPr>
            <a:t>------------+-----------------------------------</a:t>
          </a:r>
        </a:p>
        <a:p>
          <a:r>
            <a:rPr lang="en-US" sz="900">
              <a:latin typeface="Courier New" pitchFamily="49" charset="0"/>
              <a:cs typeface="Courier New" pitchFamily="49" charset="0"/>
            </a:rPr>
            <a:t>      Total |    133,710      100.00</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 </a:t>
          </a:r>
          <a:r>
            <a:rPr lang="en-US" sz="900" b="1">
              <a:latin typeface="Courier New" pitchFamily="49" charset="0"/>
              <a:cs typeface="Courier New" pitchFamily="49" charset="0"/>
            </a:rPr>
            <a:t>gen byte phony_weight=1</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 </a:t>
          </a:r>
          <a:r>
            <a:rPr lang="en-US" sz="900" b="1">
              <a:latin typeface="Courier New" pitchFamily="49" charset="0"/>
              <a:cs typeface="Courier New" pitchFamily="49" charset="0"/>
            </a:rPr>
            <a:t>replace phony_weight=2 if race==200</a:t>
          </a:r>
        </a:p>
        <a:p>
          <a:r>
            <a:rPr lang="en-US" sz="900">
              <a:latin typeface="Courier New" pitchFamily="49" charset="0"/>
              <a:cs typeface="Courier New" pitchFamily="49" charset="0"/>
            </a:rPr>
            <a:t>(13626 real changes made)</a:t>
          </a:r>
        </a:p>
        <a:p>
          <a:endParaRPr lang="en-US" sz="900">
            <a:latin typeface="Courier New" pitchFamily="49" charset="0"/>
            <a:cs typeface="Courier New" pitchFamily="49" charset="0"/>
          </a:endParaRPr>
        </a:p>
        <a:p>
          <a:endParaRPr lang="en-US" sz="900">
            <a:latin typeface="Courier New" pitchFamily="49" charset="0"/>
            <a:cs typeface="Courier New" pitchFamily="49" charset="0"/>
          </a:endParaRPr>
        </a:p>
        <a:p>
          <a:r>
            <a:rPr lang="en-US" sz="900">
              <a:latin typeface="Courier New" pitchFamily="49" charset="0"/>
              <a:cs typeface="Courier New" pitchFamily="49" charset="0"/>
            </a:rPr>
            <a:t>. </a:t>
          </a:r>
          <a:r>
            <a:rPr lang="en-US" sz="900" b="1">
              <a:latin typeface="Courier New" pitchFamily="49" charset="0"/>
              <a:cs typeface="Courier New" pitchFamily="49" charset="0"/>
            </a:rPr>
            <a:t>desmat: regress incwage race if age&gt;=25 &amp; age&lt;=64</a:t>
          </a:r>
        </a:p>
        <a:p>
          <a:r>
            <a:rPr lang="en-US" sz="900">
              <a:latin typeface="Courier New" pitchFamily="49" charset="0"/>
              <a:cs typeface="Courier New" pitchFamily="49" charset="0"/>
            </a:rPr>
            <a:t>-------------------------------------------------------------------</a:t>
          </a:r>
        </a:p>
        <a:p>
          <a:r>
            <a:rPr lang="en-US" sz="900">
              <a:latin typeface="Courier New" pitchFamily="49" charset="0"/>
              <a:cs typeface="Courier New" pitchFamily="49" charset="0"/>
            </a:rPr>
            <a:t>   Linear regression</a:t>
          </a:r>
        </a:p>
        <a:p>
          <a:r>
            <a:rPr lang="en-US" sz="900">
              <a:latin typeface="Courier New" pitchFamily="49" charset="0"/>
              <a:cs typeface="Courier New" pitchFamily="49" charset="0"/>
            </a:rPr>
            <a:t>-------------------------------------------------------------------</a:t>
          </a:r>
        </a:p>
        <a:p>
          <a:r>
            <a:rPr lang="en-US" sz="900">
              <a:latin typeface="Courier New" pitchFamily="49" charset="0"/>
              <a:cs typeface="Courier New" pitchFamily="49" charset="0"/>
            </a:rPr>
            <a:t>   Dependent variable                                      incwage</a:t>
          </a:r>
        </a:p>
        <a:p>
          <a:r>
            <a:rPr lang="en-US" sz="900">
              <a:latin typeface="Courier New" pitchFamily="49" charset="0"/>
              <a:cs typeface="Courier New" pitchFamily="49" charset="0"/>
            </a:rPr>
            <a:t>   Number of observations:                                   69305</a:t>
          </a:r>
        </a:p>
        <a:p>
          <a:r>
            <a:rPr lang="en-US" sz="900">
              <a:latin typeface="Courier New" pitchFamily="49" charset="0"/>
              <a:cs typeface="Courier New" pitchFamily="49" charset="0"/>
            </a:rPr>
            <a:t>   F statistic:                                             79.292</a:t>
          </a:r>
        </a:p>
        <a:p>
          <a:r>
            <a:rPr lang="en-US" sz="900">
              <a:latin typeface="Courier New" pitchFamily="49" charset="0"/>
              <a:cs typeface="Courier New" pitchFamily="49" charset="0"/>
            </a:rPr>
            <a:t>   Model degrees of freedom:                                     3</a:t>
          </a:r>
        </a:p>
        <a:p>
          <a:r>
            <a:rPr lang="en-US" sz="900">
              <a:latin typeface="Courier New" pitchFamily="49" charset="0"/>
              <a:cs typeface="Courier New" pitchFamily="49" charset="0"/>
            </a:rPr>
            <a:t>   Residual degrees of freedom:                              69301</a:t>
          </a:r>
        </a:p>
        <a:p>
          <a:r>
            <a:rPr lang="en-US" sz="900">
              <a:latin typeface="Courier New" pitchFamily="49" charset="0"/>
              <a:cs typeface="Courier New" pitchFamily="49" charset="0"/>
            </a:rPr>
            <a:t>   R-squared:                                                0.003</a:t>
          </a:r>
        </a:p>
        <a:p>
          <a:r>
            <a:rPr lang="en-US" sz="900">
              <a:latin typeface="Courier New" pitchFamily="49" charset="0"/>
              <a:cs typeface="Courier New" pitchFamily="49" charset="0"/>
            </a:rPr>
            <a:t>   Adjusted R-squared:                                       0.003</a:t>
          </a:r>
        </a:p>
        <a:p>
          <a:r>
            <a:rPr lang="en-US" sz="900">
              <a:latin typeface="Courier New" pitchFamily="49" charset="0"/>
              <a:cs typeface="Courier New" pitchFamily="49" charset="0"/>
            </a:rPr>
            <a:t>   Root MSE                                              31691.370</a:t>
          </a:r>
        </a:p>
        <a:p>
          <a:r>
            <a:rPr lang="en-US" sz="900">
              <a:latin typeface="Courier New" pitchFamily="49" charset="0"/>
              <a:cs typeface="Courier New" pitchFamily="49" charset="0"/>
            </a:rPr>
            <a:t>   Prob:                                                     0.000</a:t>
          </a:r>
        </a:p>
        <a:p>
          <a:r>
            <a:rPr lang="en-US" sz="900">
              <a:latin typeface="Courier New" pitchFamily="49" charset="0"/>
              <a:cs typeface="Courier New" pitchFamily="49" charset="0"/>
            </a:rPr>
            <a:t>-------------------------------------------------------------------</a:t>
          </a:r>
        </a:p>
        <a:p>
          <a:r>
            <a:rPr lang="en-US" sz="900">
              <a:latin typeface="Courier New" pitchFamily="49" charset="0"/>
              <a:cs typeface="Courier New" pitchFamily="49" charset="0"/>
            </a:rPr>
            <a:t>nr Effect                                        Coeff        s.e.</a:t>
          </a:r>
        </a:p>
        <a:p>
          <a:r>
            <a:rPr lang="en-US" sz="900">
              <a:latin typeface="Courier New" pitchFamily="49" charset="0"/>
              <a:cs typeface="Courier New" pitchFamily="49" charset="0"/>
            </a:rPr>
            <a:t>-------------------------------------------------------------------</a:t>
          </a:r>
        </a:p>
        <a:p>
          <a:r>
            <a:rPr lang="en-US" sz="900">
              <a:latin typeface="Courier New" pitchFamily="49" charset="0"/>
              <a:cs typeface="Courier New" pitchFamily="49" charset="0"/>
            </a:rPr>
            <a:t>   race</a:t>
          </a:r>
        </a:p>
        <a:p>
          <a:r>
            <a:rPr lang="en-US" sz="900">
              <a:latin typeface="Courier New" pitchFamily="49" charset="0"/>
              <a:cs typeface="Courier New" pitchFamily="49" charset="0"/>
            </a:rPr>
            <a:t>1    Black/Negro                             -5459.887**   410.710</a:t>
          </a:r>
        </a:p>
        <a:p>
          <a:r>
            <a:rPr lang="en-US" sz="900">
              <a:latin typeface="Courier New" pitchFamily="49" charset="0"/>
              <a:cs typeface="Courier New" pitchFamily="49" charset="0"/>
            </a:rPr>
            <a:t>2    American Indian/Aleut/Eskimo            -8544.944**  1079.852</a:t>
          </a:r>
        </a:p>
        <a:p>
          <a:r>
            <a:rPr lang="en-US" sz="900">
              <a:latin typeface="Courier New" pitchFamily="49" charset="0"/>
              <a:cs typeface="Courier New" pitchFamily="49" charset="0"/>
            </a:rPr>
            <a:t>3    Asian or Pacific Islander                 945.110     641.545</a:t>
          </a:r>
        </a:p>
        <a:p>
          <a:r>
            <a:rPr lang="en-US" sz="900">
              <a:latin typeface="Courier New" pitchFamily="49" charset="0"/>
              <a:cs typeface="Courier New" pitchFamily="49" charset="0"/>
            </a:rPr>
            <a:t>4  _cons                                     27196.849**   130.177</a:t>
          </a:r>
        </a:p>
        <a:p>
          <a:r>
            <a:rPr lang="en-US" sz="900">
              <a:latin typeface="Courier New" pitchFamily="49" charset="0"/>
              <a:cs typeface="Courier New" pitchFamily="49" charset="0"/>
            </a:rPr>
            <a:t>-------------------------------------------------------------------</a:t>
          </a:r>
        </a:p>
        <a:p>
          <a:r>
            <a:rPr lang="en-US" sz="900">
              <a:latin typeface="Courier New" pitchFamily="49" charset="0"/>
              <a:cs typeface="Courier New" pitchFamily="49" charset="0"/>
            </a:rPr>
            <a:t>*  p &lt; .05</a:t>
          </a:r>
        </a:p>
        <a:p>
          <a:r>
            <a:rPr lang="en-US" sz="900">
              <a:latin typeface="Courier New" pitchFamily="49" charset="0"/>
              <a:cs typeface="Courier New" pitchFamily="49" charset="0"/>
            </a:rPr>
            <a:t>** p &lt; .01</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 </a:t>
          </a:r>
          <a:r>
            <a:rPr lang="en-US" sz="900" b="1">
              <a:latin typeface="Courier New" pitchFamily="49" charset="0"/>
              <a:cs typeface="Courier New" pitchFamily="49" charset="0"/>
            </a:rPr>
            <a:t>desmat: regress incwage race if age&gt;=25 &amp; age&lt;=64 [aweight= phony_weight]</a:t>
          </a:r>
        </a:p>
        <a:p>
          <a:r>
            <a:rPr lang="en-US" sz="900">
              <a:latin typeface="Courier New" pitchFamily="49" charset="0"/>
              <a:cs typeface="Courier New" pitchFamily="49" charset="0"/>
            </a:rPr>
            <a:t>-------------------------------------------------------------------</a:t>
          </a:r>
        </a:p>
        <a:p>
          <a:r>
            <a:rPr lang="en-US" sz="900">
              <a:latin typeface="Courier New" pitchFamily="49" charset="0"/>
              <a:cs typeface="Courier New" pitchFamily="49" charset="0"/>
            </a:rPr>
            <a:t>   Linear regression</a:t>
          </a:r>
        </a:p>
        <a:p>
          <a:r>
            <a:rPr lang="en-US" sz="900">
              <a:latin typeface="Courier New" pitchFamily="49" charset="0"/>
              <a:cs typeface="Courier New" pitchFamily="49" charset="0"/>
            </a:rPr>
            <a:t>-------------------------------------------------------------------</a:t>
          </a:r>
        </a:p>
        <a:p>
          <a:r>
            <a:rPr lang="en-US" sz="900">
              <a:latin typeface="Courier New" pitchFamily="49" charset="0"/>
              <a:cs typeface="Courier New" pitchFamily="49" charset="0"/>
            </a:rPr>
            <a:t>   Dependent variable                                      incwage</a:t>
          </a:r>
        </a:p>
        <a:p>
          <a:r>
            <a:rPr lang="en-US" sz="900">
              <a:latin typeface="Courier New" pitchFamily="49" charset="0"/>
              <a:cs typeface="Courier New" pitchFamily="49" charset="0"/>
            </a:rPr>
            <a:t>   Number of observations:                                   69305</a:t>
          </a:r>
        </a:p>
        <a:p>
          <a:r>
            <a:rPr lang="en-US" sz="900">
              <a:latin typeface="Courier New" pitchFamily="49" charset="0"/>
              <a:cs typeface="Courier New" pitchFamily="49" charset="0"/>
            </a:rPr>
            <a:t>   aweight:                                           phony_weight</a:t>
          </a:r>
        </a:p>
        <a:p>
          <a:r>
            <a:rPr lang="en-US" sz="900">
              <a:latin typeface="Courier New" pitchFamily="49" charset="0"/>
              <a:cs typeface="Courier New" pitchFamily="49" charset="0"/>
            </a:rPr>
            <a:t>   F statistic:                                            120.628</a:t>
          </a:r>
        </a:p>
        <a:p>
          <a:r>
            <a:rPr lang="en-US" sz="900">
              <a:latin typeface="Courier New" pitchFamily="49" charset="0"/>
              <a:cs typeface="Courier New" pitchFamily="49" charset="0"/>
            </a:rPr>
            <a:t>   Model degrees of freedom:                                     3</a:t>
          </a:r>
        </a:p>
        <a:p>
          <a:r>
            <a:rPr lang="en-US" sz="900">
              <a:latin typeface="Courier New" pitchFamily="49" charset="0"/>
              <a:cs typeface="Courier New" pitchFamily="49" charset="0"/>
            </a:rPr>
            <a:t>   Residual degrees of freedom:                              69301</a:t>
          </a:r>
        </a:p>
        <a:p>
          <a:r>
            <a:rPr lang="en-US" sz="900">
              <a:latin typeface="Courier New" pitchFamily="49" charset="0"/>
              <a:cs typeface="Courier New" pitchFamily="49" charset="0"/>
            </a:rPr>
            <a:t>   R-squared:                                                0.005</a:t>
          </a:r>
        </a:p>
        <a:p>
          <a:r>
            <a:rPr lang="en-US" sz="900">
              <a:latin typeface="Courier New" pitchFamily="49" charset="0"/>
              <a:cs typeface="Courier New" pitchFamily="49" charset="0"/>
            </a:rPr>
            <a:t>   Adjusted R-squared:                                       0.005</a:t>
          </a:r>
        </a:p>
        <a:p>
          <a:r>
            <a:rPr lang="en-US" sz="900">
              <a:latin typeface="Courier New" pitchFamily="49" charset="0"/>
              <a:cs typeface="Courier New" pitchFamily="49" charset="0"/>
            </a:rPr>
            <a:t>   Root MSE                                              31038.634</a:t>
          </a:r>
        </a:p>
        <a:p>
          <a:r>
            <a:rPr lang="en-US" sz="900">
              <a:latin typeface="Courier New" pitchFamily="49" charset="0"/>
              <a:cs typeface="Courier New" pitchFamily="49" charset="0"/>
            </a:rPr>
            <a:t>   Prob:                                                     0.000</a:t>
          </a:r>
        </a:p>
        <a:p>
          <a:r>
            <a:rPr lang="en-US" sz="900">
              <a:latin typeface="Courier New" pitchFamily="49" charset="0"/>
              <a:cs typeface="Courier New" pitchFamily="49" charset="0"/>
            </a:rPr>
            <a:t>-------------------------------------------------------------------</a:t>
          </a:r>
        </a:p>
        <a:p>
          <a:r>
            <a:rPr lang="en-US" sz="900">
              <a:latin typeface="Courier New" pitchFamily="49" charset="0"/>
              <a:cs typeface="Courier New" pitchFamily="49" charset="0"/>
            </a:rPr>
            <a:t>nr Effect                                        Coeff        s.e.</a:t>
          </a:r>
        </a:p>
        <a:p>
          <a:r>
            <a:rPr lang="en-US" sz="900">
              <a:latin typeface="Courier New" pitchFamily="49" charset="0"/>
              <a:cs typeface="Courier New" pitchFamily="49" charset="0"/>
            </a:rPr>
            <a:t>-------------------------------------------------------------------</a:t>
          </a:r>
        </a:p>
        <a:p>
          <a:r>
            <a:rPr lang="en-US" sz="900">
              <a:latin typeface="Courier New" pitchFamily="49" charset="0"/>
              <a:cs typeface="Courier New" pitchFamily="49" charset="0"/>
            </a:rPr>
            <a:t>   race</a:t>
          </a:r>
        </a:p>
        <a:p>
          <a:r>
            <a:rPr lang="en-US" sz="900">
              <a:latin typeface="Courier New" pitchFamily="49" charset="0"/>
              <a:cs typeface="Courier New" pitchFamily="49" charset="0"/>
            </a:rPr>
            <a:t>1    Black/Negro                             -5459.887**   312.303</a:t>
          </a:r>
        </a:p>
        <a:p>
          <a:r>
            <a:rPr lang="en-US" sz="900">
              <a:latin typeface="Courier New" pitchFamily="49" charset="0"/>
              <a:cs typeface="Courier New" pitchFamily="49" charset="0"/>
            </a:rPr>
            <a:t>2    American Indian/Aleut/Eskimo            -8544.944**  1106.963</a:t>
          </a:r>
        </a:p>
        <a:p>
          <a:r>
            <a:rPr lang="en-US" sz="900">
              <a:latin typeface="Courier New" pitchFamily="49" charset="0"/>
              <a:cs typeface="Courier New" pitchFamily="49" charset="0"/>
            </a:rPr>
            <a:t>3    Asian or Pacific Islander                 945.110     657.652</a:t>
          </a:r>
        </a:p>
        <a:p>
          <a:r>
            <a:rPr lang="en-US" sz="900">
              <a:latin typeface="Courier New" pitchFamily="49" charset="0"/>
              <a:cs typeface="Courier New" pitchFamily="49" charset="0"/>
            </a:rPr>
            <a:t>4  _cons                                     27196.849**   133.445</a:t>
          </a:r>
        </a:p>
        <a:p>
          <a:r>
            <a:rPr lang="en-US" sz="900">
              <a:latin typeface="Courier New" pitchFamily="49" charset="0"/>
              <a:cs typeface="Courier New" pitchFamily="49" charset="0"/>
            </a:rPr>
            <a:t>-------------------------------------------------------------------</a:t>
          </a:r>
        </a:p>
        <a:p>
          <a:r>
            <a:rPr lang="en-US" sz="900">
              <a:latin typeface="Courier New" pitchFamily="49" charset="0"/>
              <a:cs typeface="Courier New" pitchFamily="49" charset="0"/>
            </a:rPr>
            <a:t>*  p &lt; .05</a:t>
          </a:r>
        </a:p>
        <a:p>
          <a:r>
            <a:rPr lang="en-US" sz="900">
              <a:latin typeface="Courier New" pitchFamily="49" charset="0"/>
              <a:cs typeface="Courier New" pitchFamily="49" charset="0"/>
            </a:rPr>
            <a:t>** p &lt; .01</a:t>
          </a:r>
        </a:p>
        <a:p>
          <a:endParaRPr lang="en-US" sz="900">
            <a:latin typeface="Courier New" pitchFamily="49" charset="0"/>
            <a:cs typeface="Courier New" pitchFamily="49" charset="0"/>
          </a:endParaRPr>
        </a:p>
        <a:p>
          <a:endParaRPr lang="en-US" sz="900">
            <a:latin typeface="Courier New" pitchFamily="49" charset="0"/>
            <a:cs typeface="Courier New" pitchFamily="49" charset="0"/>
          </a:endParaRPr>
        </a:p>
      </xdr:txBody>
    </xdr:sp>
    <xdr:clientData/>
  </xdr:twoCellAnchor>
  <xdr:twoCellAnchor>
    <xdr:from>
      <xdr:col>10</xdr:col>
      <xdr:colOff>47624</xdr:colOff>
      <xdr:row>30</xdr:row>
      <xdr:rowOff>108586</xdr:rowOff>
    </xdr:from>
    <xdr:to>
      <xdr:col>29</xdr:col>
      <xdr:colOff>352425</xdr:colOff>
      <xdr:row>41</xdr:row>
      <xdr:rowOff>28575</xdr:rowOff>
    </xdr:to>
    <xdr:sp macro="" textlink="">
      <xdr:nvSpPr>
        <xdr:cNvPr id="4" name="TextBox 3"/>
        <xdr:cNvSpPr txBox="1"/>
      </xdr:nvSpPr>
      <xdr:spPr>
        <a:xfrm>
          <a:off x="6143624" y="4966336"/>
          <a:ext cx="11887201" cy="170116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     Testing Winship and Radbill's Proposition 1, with a fully specified (or reasonably</a:t>
          </a:r>
          <a:r>
            <a:rPr lang="en-US" sz="1100" baseline="0"/>
            <a:t> well specified) model predicting wage income, from the March 2000 CPS, using as many of the variables that are part of the weight calculation as I can use (race, gender, age, hispanicity, marital status, metro area and state). Note that I can't really say for sure how the weights were created, because neither the CPS documentation nor the ipums documentation is particularly clear. I may have left something out. Anyway, the coefficients are similar, but not the same, note the difference for instance in the vietnam veteran  coefficient, which way back in HW3 was the main thing we were interested in. Substantively, the weighted and unweighted regressions would yield the same basic results, so many people would choose the unweighted regression here for simplicity.. In practice, it is often not so easy to be sure as Winship and Radbill argue, that the model is correctly specified.. Winship and Radbill recommend a test that starts with the unweighted regression, then interact every independent variable with the weight, then run an F-test (using STATA function </a:t>
          </a:r>
          <a:r>
            <a:rPr lang="en-US" sz="1100" b="1" baseline="0"/>
            <a:t>test</a:t>
          </a:r>
          <a:r>
            <a:rPr lang="en-US" sz="1100" baseline="0"/>
            <a:t> varlist after the regression on all 74 weight interaction terms), which in this case rejects the null hypothesis that the weights don't matter. </a:t>
          </a:r>
        </a:p>
        <a:p>
          <a:r>
            <a:rPr lang="en-US" sz="1100"/>
            <a:t>     Also note that Winship</a:t>
          </a:r>
          <a:r>
            <a:rPr lang="en-US" sz="1100" baseline="0"/>
            <a:t> and Radbill argue that the SE from the weighted OLS will  generally be larger than the SE from the unweighted regression, and this is true below, but there are exceptions:  The SE for Asian/Pacific Islanders is 1070 in the unweighted regression, and 1033 in the weighted regression. And note also that there are many different ways for Stata to implement weights in regression.</a:t>
          </a:r>
          <a:endParaRPr lang="en-US" sz="1100"/>
        </a:p>
      </xdr:txBody>
    </xdr:sp>
    <xdr:clientData/>
  </xdr:twoCellAnchor>
  <xdr:twoCellAnchor>
    <xdr:from>
      <xdr:col>9</xdr:col>
      <xdr:colOff>600075</xdr:colOff>
      <xdr:row>41</xdr:row>
      <xdr:rowOff>95250</xdr:rowOff>
    </xdr:from>
    <xdr:to>
      <xdr:col>18</xdr:col>
      <xdr:colOff>381000</xdr:colOff>
      <xdr:row>104</xdr:row>
      <xdr:rowOff>146700</xdr:rowOff>
    </xdr:to>
    <xdr:sp macro="" textlink="">
      <xdr:nvSpPr>
        <xdr:cNvPr id="5" name="TextBox 4"/>
        <xdr:cNvSpPr txBox="1"/>
      </xdr:nvSpPr>
      <xdr:spPr>
        <a:xfrm>
          <a:off x="6086475" y="6734175"/>
          <a:ext cx="5267325" cy="102584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900">
              <a:latin typeface="Courier New" pitchFamily="49" charset="0"/>
              <a:cs typeface="Courier New" pitchFamily="49" charset="0"/>
            </a:rPr>
            <a:t>UNWEIGHTED:</a:t>
          </a:r>
        </a:p>
        <a:p>
          <a:r>
            <a:rPr lang="en-US" sz="900" b="1">
              <a:latin typeface="Courier New" pitchFamily="49" charset="0"/>
              <a:cs typeface="Courier New" pitchFamily="49" charset="0"/>
            </a:rPr>
            <a:t>desmat: regress incwage  vietnam_vet female*race female*hispanic_dichotomous @age @age_sq @yrsed US_born @wkswork1 metro marst statefip if age&gt;=25 &amp; age&lt;=64</a:t>
          </a:r>
        </a:p>
        <a:p>
          <a:r>
            <a:rPr lang="en-US" sz="900">
              <a:latin typeface="Courier New" pitchFamily="49" charset="0"/>
              <a:cs typeface="Courier New" pitchFamily="49" charset="0"/>
            </a:rPr>
            <a:t>-------------------------------------------------------------------</a:t>
          </a:r>
        </a:p>
        <a:p>
          <a:r>
            <a:rPr lang="en-US" sz="900">
              <a:latin typeface="Courier New" pitchFamily="49" charset="0"/>
              <a:cs typeface="Courier New" pitchFamily="49" charset="0"/>
            </a:rPr>
            <a:t>   Linear regression</a:t>
          </a:r>
        </a:p>
        <a:p>
          <a:r>
            <a:rPr lang="en-US" sz="900">
              <a:latin typeface="Courier New" pitchFamily="49" charset="0"/>
              <a:cs typeface="Courier New" pitchFamily="49" charset="0"/>
            </a:rPr>
            <a:t>-------------------------------------------------------------------</a:t>
          </a:r>
        </a:p>
        <a:p>
          <a:r>
            <a:rPr lang="en-US" sz="900">
              <a:latin typeface="Courier New" pitchFamily="49" charset="0"/>
              <a:cs typeface="Courier New" pitchFamily="49" charset="0"/>
            </a:rPr>
            <a:t>   Dependent variable                                      incwage</a:t>
          </a:r>
        </a:p>
        <a:p>
          <a:r>
            <a:rPr lang="en-US" sz="900">
              <a:latin typeface="Courier New" pitchFamily="49" charset="0"/>
              <a:cs typeface="Courier New" pitchFamily="49" charset="0"/>
            </a:rPr>
            <a:t>   Number of observations:                                   69305</a:t>
          </a:r>
        </a:p>
        <a:p>
          <a:r>
            <a:rPr lang="en-US" sz="900">
              <a:latin typeface="Courier New" pitchFamily="49" charset="0"/>
              <a:cs typeface="Courier New" pitchFamily="49" charset="0"/>
            </a:rPr>
            <a:t>   F statistic:                                            432.668</a:t>
          </a:r>
        </a:p>
        <a:p>
          <a:r>
            <a:rPr lang="en-US" sz="900">
              <a:latin typeface="Courier New" pitchFamily="49" charset="0"/>
              <a:cs typeface="Courier New" pitchFamily="49" charset="0"/>
            </a:rPr>
            <a:t>   Model degrees of freedom:                                    74</a:t>
          </a:r>
        </a:p>
        <a:p>
          <a:r>
            <a:rPr lang="en-US" sz="900">
              <a:latin typeface="Courier New" pitchFamily="49" charset="0"/>
              <a:cs typeface="Courier New" pitchFamily="49" charset="0"/>
            </a:rPr>
            <a:t>   Residual degrees of freedom:                              69230</a:t>
          </a:r>
        </a:p>
        <a:p>
          <a:r>
            <a:rPr lang="en-US" sz="900">
              <a:latin typeface="Courier New" pitchFamily="49" charset="0"/>
              <a:cs typeface="Courier New" pitchFamily="49" charset="0"/>
            </a:rPr>
            <a:t>   R-squared:                                                0.316</a:t>
          </a:r>
        </a:p>
        <a:p>
          <a:r>
            <a:rPr lang="en-US" sz="900">
              <a:latin typeface="Courier New" pitchFamily="49" charset="0"/>
              <a:cs typeface="Courier New" pitchFamily="49" charset="0"/>
            </a:rPr>
            <a:t>   Adjusted R-squared:                                       0.315</a:t>
          </a:r>
        </a:p>
        <a:p>
          <a:r>
            <a:rPr lang="en-US" sz="900">
              <a:latin typeface="Courier New" pitchFamily="49" charset="0"/>
              <a:cs typeface="Courier New" pitchFamily="49" charset="0"/>
            </a:rPr>
            <a:t>   Root MSE                                              26264.121</a:t>
          </a:r>
        </a:p>
        <a:p>
          <a:r>
            <a:rPr lang="en-US" sz="900">
              <a:latin typeface="Courier New" pitchFamily="49" charset="0"/>
              <a:cs typeface="Courier New" pitchFamily="49" charset="0"/>
            </a:rPr>
            <a:t>   Prob:                                                     0.000</a:t>
          </a:r>
        </a:p>
        <a:p>
          <a:r>
            <a:rPr lang="en-US" sz="900">
              <a:latin typeface="Courier New" pitchFamily="49" charset="0"/>
              <a:cs typeface="Courier New" pitchFamily="49" charset="0"/>
            </a:rPr>
            <a:t>-------------------------------------------------------------------</a:t>
          </a:r>
        </a:p>
        <a:p>
          <a:r>
            <a:rPr lang="en-US" sz="900">
              <a:latin typeface="Courier New" pitchFamily="49" charset="0"/>
              <a:cs typeface="Courier New" pitchFamily="49" charset="0"/>
            </a:rPr>
            <a:t>nr Effect                                        Coeff        s.e.</a:t>
          </a:r>
        </a:p>
        <a:p>
          <a:r>
            <a:rPr lang="en-US" sz="900">
              <a:latin typeface="Courier New" pitchFamily="49" charset="0"/>
              <a:cs typeface="Courier New" pitchFamily="49" charset="0"/>
            </a:rPr>
            <a:t>-------------------------------------------------------------------</a:t>
          </a:r>
        </a:p>
        <a:p>
          <a:r>
            <a:rPr lang="en-US" sz="900">
              <a:latin typeface="Courier New" pitchFamily="49" charset="0"/>
              <a:cs typeface="Courier New" pitchFamily="49" charset="0"/>
            </a:rPr>
            <a:t>   vietnam_vet</a:t>
          </a:r>
        </a:p>
        <a:p>
          <a:r>
            <a:rPr lang="en-US" sz="900">
              <a:latin typeface="Courier New" pitchFamily="49" charset="0"/>
              <a:cs typeface="Courier New" pitchFamily="49" charset="0"/>
            </a:rPr>
            <a:t>1    1                                         108.593     477.824</a:t>
          </a:r>
        </a:p>
        <a:p>
          <a:r>
            <a:rPr lang="en-US" sz="900">
              <a:latin typeface="Courier New" pitchFamily="49" charset="0"/>
              <a:cs typeface="Courier New" pitchFamily="49" charset="0"/>
            </a:rPr>
            <a:t>   female</a:t>
          </a:r>
        </a:p>
        <a:p>
          <a:r>
            <a:rPr lang="en-US" sz="900">
              <a:latin typeface="Courier New" pitchFamily="49" charset="0"/>
              <a:cs typeface="Courier New" pitchFamily="49" charset="0"/>
            </a:rPr>
            <a:t>2    1                                      -14477.791**   250.265</a:t>
          </a:r>
        </a:p>
        <a:p>
          <a:r>
            <a:rPr lang="en-US" sz="900">
              <a:latin typeface="Courier New" pitchFamily="49" charset="0"/>
              <a:cs typeface="Courier New" pitchFamily="49" charset="0"/>
            </a:rPr>
            <a:t>   race</a:t>
          </a:r>
        </a:p>
        <a:p>
          <a:r>
            <a:rPr lang="en-US" sz="900">
              <a:latin typeface="Courier New" pitchFamily="49" charset="0"/>
              <a:cs typeface="Courier New" pitchFamily="49" charset="0"/>
            </a:rPr>
            <a:t>3    Black/Negro                             -8276.216**   532.324</a:t>
          </a:r>
        </a:p>
        <a:p>
          <a:r>
            <a:rPr lang="en-US" sz="900">
              <a:latin typeface="Courier New" pitchFamily="49" charset="0"/>
              <a:cs typeface="Courier New" pitchFamily="49" charset="0"/>
            </a:rPr>
            <a:t>4    American Indian/Aleut/Eskimo            -4290.449**  1298.029</a:t>
          </a:r>
        </a:p>
        <a:p>
          <a:r>
            <a:rPr lang="en-US" sz="900">
              <a:latin typeface="Courier New" pitchFamily="49" charset="0"/>
              <a:cs typeface="Courier New" pitchFamily="49" charset="0"/>
            </a:rPr>
            <a:t>5    Asian or Pacific Islander               -3508.056**   850.490</a:t>
          </a:r>
        </a:p>
        <a:p>
          <a:r>
            <a:rPr lang="en-US" sz="900">
              <a:latin typeface="Courier New" pitchFamily="49" charset="0"/>
              <a:cs typeface="Courier New" pitchFamily="49" charset="0"/>
            </a:rPr>
            <a:t>   female.race</a:t>
          </a:r>
        </a:p>
        <a:p>
          <a:r>
            <a:rPr lang="en-US" sz="900">
              <a:latin typeface="Courier New" pitchFamily="49" charset="0"/>
              <a:cs typeface="Courier New" pitchFamily="49" charset="0"/>
            </a:rPr>
            <a:t>6    1.Black/Negro                            8640.124**   691.332</a:t>
          </a:r>
        </a:p>
        <a:p>
          <a:r>
            <a:rPr lang="en-US" sz="900">
              <a:latin typeface="Courier New" pitchFamily="49" charset="0"/>
              <a:cs typeface="Courier New" pitchFamily="49" charset="0"/>
            </a:rPr>
            <a:t>7    1.American Indian/Aleut/Eskimo           8166.498**  1791.776</a:t>
          </a:r>
        </a:p>
        <a:p>
          <a:r>
            <a:rPr lang="en-US" sz="900">
              <a:latin typeface="Courier New" pitchFamily="49" charset="0"/>
              <a:cs typeface="Courier New" pitchFamily="49" charset="0"/>
            </a:rPr>
            <a:t>8    1.Asian or Pacific Islander              3511.776**  1070.613</a:t>
          </a:r>
        </a:p>
        <a:p>
          <a:r>
            <a:rPr lang="en-US" sz="900">
              <a:latin typeface="Courier New" pitchFamily="49" charset="0"/>
              <a:cs typeface="Courier New" pitchFamily="49" charset="0"/>
            </a:rPr>
            <a:t>   hispanic_dichotomous</a:t>
          </a:r>
        </a:p>
        <a:p>
          <a:r>
            <a:rPr lang="en-US" sz="900">
              <a:latin typeface="Courier New" pitchFamily="49" charset="0"/>
              <a:cs typeface="Courier New" pitchFamily="49" charset="0"/>
            </a:rPr>
            <a:t>9    1                                       -6749.141**   444.300</a:t>
          </a:r>
        </a:p>
        <a:p>
          <a:r>
            <a:rPr lang="en-US" sz="900">
              <a:latin typeface="Courier New" pitchFamily="49" charset="0"/>
              <a:cs typeface="Courier New" pitchFamily="49" charset="0"/>
            </a:rPr>
            <a:t>   female.hispanic_dichotomous</a:t>
          </a:r>
        </a:p>
        <a:p>
          <a:r>
            <a:rPr lang="en-US" sz="900">
              <a:latin typeface="Courier New" pitchFamily="49" charset="0"/>
              <a:cs typeface="Courier New" pitchFamily="49" charset="0"/>
            </a:rPr>
            <a:t>10   1.1                                      9436.291**   533.199</a:t>
          </a:r>
        </a:p>
        <a:p>
          <a:r>
            <a:rPr lang="en-US" sz="900">
              <a:latin typeface="Courier New" pitchFamily="49" charset="0"/>
              <a:cs typeface="Courier New" pitchFamily="49" charset="0"/>
            </a:rPr>
            <a:t>11 Age                                        1464.765**    81.100</a:t>
          </a:r>
        </a:p>
        <a:p>
          <a:r>
            <a:rPr lang="en-US" sz="900">
              <a:latin typeface="Courier New" pitchFamily="49" charset="0"/>
              <a:cs typeface="Courier New" pitchFamily="49" charset="0"/>
            </a:rPr>
            <a:t>12 age_sq                                      -14.898**     0.919</a:t>
          </a:r>
        </a:p>
        <a:p>
          <a:r>
            <a:rPr lang="en-US" sz="900">
              <a:latin typeface="Courier New" pitchFamily="49" charset="0"/>
              <a:cs typeface="Courier New" pitchFamily="49" charset="0"/>
            </a:rPr>
            <a:t>13 based on educrec                           2404.878**    36.992</a:t>
          </a:r>
        </a:p>
        <a:p>
          <a:r>
            <a:rPr lang="en-US" sz="900">
              <a:latin typeface="Courier New" pitchFamily="49" charset="0"/>
              <a:cs typeface="Courier New" pitchFamily="49" charset="0"/>
            </a:rPr>
            <a:t>   US_born</a:t>
          </a:r>
        </a:p>
        <a:p>
          <a:r>
            <a:rPr lang="en-US" sz="900">
              <a:latin typeface="Courier New" pitchFamily="49" charset="0"/>
              <a:cs typeface="Courier New" pitchFamily="49" charset="0"/>
            </a:rPr>
            <a:t>14   1                                         673.953     353.478</a:t>
          </a:r>
        </a:p>
        <a:p>
          <a:r>
            <a:rPr lang="en-US" sz="900">
              <a:latin typeface="Courier New" pitchFamily="49" charset="0"/>
              <a:cs typeface="Courier New" pitchFamily="49" charset="0"/>
            </a:rPr>
            <a:t>15 Weeks worked last year                      561.940**     5.279</a:t>
          </a:r>
        </a:p>
        <a:p>
          <a:r>
            <a:rPr lang="en-US" sz="900">
              <a:latin typeface="Courier New" pitchFamily="49" charset="0"/>
              <a:cs typeface="Courier New" pitchFamily="49" charset="0"/>
            </a:rPr>
            <a:t>   metro</a:t>
          </a:r>
        </a:p>
        <a:p>
          <a:r>
            <a:rPr lang="en-US" sz="900">
              <a:latin typeface="Courier New" pitchFamily="49" charset="0"/>
              <a:cs typeface="Courier New" pitchFamily="49" charset="0"/>
            </a:rPr>
            <a:t>16   Not in metro area                        -770.072    2008.635</a:t>
          </a:r>
        </a:p>
        <a:p>
          <a:r>
            <a:rPr lang="en-US" sz="900">
              <a:latin typeface="Courier New" pitchFamily="49" charset="0"/>
              <a:cs typeface="Courier New" pitchFamily="49" charset="0"/>
            </a:rPr>
            <a:t>17   Central city                             4685.503*   2000.141</a:t>
          </a:r>
        </a:p>
        <a:p>
          <a:r>
            <a:rPr lang="en-US" sz="900">
              <a:latin typeface="Courier New" pitchFamily="49" charset="0"/>
              <a:cs typeface="Courier New" pitchFamily="49" charset="0"/>
            </a:rPr>
            <a:t>18   Outside central city                     6003.241**  1989.104</a:t>
          </a:r>
        </a:p>
        <a:p>
          <a:r>
            <a:rPr lang="en-US" sz="900">
              <a:latin typeface="Courier New" pitchFamily="49" charset="0"/>
              <a:cs typeface="Courier New" pitchFamily="49" charset="0"/>
            </a:rPr>
            <a:t>19   Central city status unknown              2667.755    2009.930</a:t>
          </a:r>
        </a:p>
        <a:p>
          <a:r>
            <a:rPr lang="en-US" sz="900">
              <a:latin typeface="Courier New" pitchFamily="49" charset="0"/>
              <a:cs typeface="Courier New" pitchFamily="49" charset="0"/>
            </a:rPr>
            <a:t>   marst</a:t>
          </a:r>
        </a:p>
        <a:p>
          <a:r>
            <a:rPr lang="en-US" sz="900">
              <a:latin typeface="Courier New" pitchFamily="49" charset="0"/>
              <a:cs typeface="Courier New" pitchFamily="49" charset="0"/>
            </a:rPr>
            <a:t>20   Married, spouse absent                  -2011.684*    836.684</a:t>
          </a:r>
        </a:p>
        <a:p>
          <a:r>
            <a:rPr lang="en-US" sz="900">
              <a:latin typeface="Courier New" pitchFamily="49" charset="0"/>
              <a:cs typeface="Courier New" pitchFamily="49" charset="0"/>
            </a:rPr>
            <a:t>21   Separated                               -3606.104**   645.345</a:t>
          </a:r>
        </a:p>
        <a:p>
          <a:r>
            <a:rPr lang="en-US" sz="900">
              <a:latin typeface="Courier New" pitchFamily="49" charset="0"/>
              <a:cs typeface="Courier New" pitchFamily="49" charset="0"/>
            </a:rPr>
            <a:t>22   Divorced                                -3079.613**   316.793</a:t>
          </a:r>
        </a:p>
        <a:p>
          <a:r>
            <a:rPr lang="en-US" sz="900">
              <a:latin typeface="Courier New" pitchFamily="49" charset="0"/>
              <a:cs typeface="Courier New" pitchFamily="49" charset="0"/>
            </a:rPr>
            <a:t>23   Widowed                                   -63.033     703.940</a:t>
          </a:r>
        </a:p>
        <a:p>
          <a:r>
            <a:rPr lang="en-US" sz="900">
              <a:latin typeface="Courier New" pitchFamily="49" charset="0"/>
              <a:cs typeface="Courier New" pitchFamily="49" charset="0"/>
            </a:rPr>
            <a:t>24   Never married/single                    -4384.045**   296.306</a:t>
          </a:r>
        </a:p>
        <a:p>
          <a:pPr marL="0" marR="0" indent="0" defTabSz="914400" eaLnBrk="1" fontAlgn="auto" latinLnBrk="0" hangingPunct="1">
            <a:lnSpc>
              <a:spcPct val="100000"/>
            </a:lnSpc>
            <a:spcBef>
              <a:spcPts val="0"/>
            </a:spcBef>
            <a:spcAft>
              <a:spcPts val="0"/>
            </a:spcAft>
            <a:buClrTx/>
            <a:buSzTx/>
            <a:buFontTx/>
            <a:buNone/>
            <a:tabLst/>
            <a:defRPr/>
          </a:pPr>
          <a:r>
            <a:rPr lang="en-US" sz="900">
              <a:latin typeface="Courier New" pitchFamily="49" charset="0"/>
              <a:cs typeface="Courier New" pitchFamily="49" charset="0"/>
            </a:rPr>
            <a:t>   statefip </a:t>
          </a:r>
          <a:r>
            <a:rPr lang="en-US" sz="900">
              <a:solidFill>
                <a:schemeClr val="dk1"/>
              </a:solidFill>
              <a:effectLst/>
              <a:latin typeface="Courier New" pitchFamily="49" charset="0"/>
              <a:ea typeface="+mn-ea"/>
              <a:cs typeface="Courier New" pitchFamily="49" charset="0"/>
            </a:rPr>
            <a:t>[50 state coefficients edited out for space]</a:t>
          </a:r>
          <a:endParaRPr lang="en-US" sz="900">
            <a:effectLst/>
            <a:latin typeface="Courier New" pitchFamily="49" charset="0"/>
            <a:cs typeface="Courier New" pitchFamily="49" charset="0"/>
          </a:endParaRPr>
        </a:p>
        <a:p>
          <a:endParaRPr lang="en-US" sz="900">
            <a:latin typeface="Courier New" pitchFamily="49" charset="0"/>
            <a:cs typeface="Courier New" pitchFamily="49" charset="0"/>
          </a:endParaRPr>
        </a:p>
        <a:p>
          <a:r>
            <a:rPr lang="en-US" sz="900">
              <a:latin typeface="Courier New" pitchFamily="49" charset="0"/>
              <a:cs typeface="Courier New" pitchFamily="49" charset="0"/>
            </a:rPr>
            <a:t>75 _cons                                    -57878.028**  2818.627</a:t>
          </a:r>
        </a:p>
        <a:p>
          <a:r>
            <a:rPr lang="en-US" sz="900">
              <a:latin typeface="Courier New" pitchFamily="49" charset="0"/>
              <a:cs typeface="Courier New" pitchFamily="49" charset="0"/>
            </a:rPr>
            <a:t>-------------------------------------------------------------------</a:t>
          </a:r>
        </a:p>
        <a:p>
          <a:r>
            <a:rPr lang="en-US" sz="900">
              <a:latin typeface="Courier New" pitchFamily="49" charset="0"/>
              <a:cs typeface="Courier New" pitchFamily="49" charset="0"/>
            </a:rPr>
            <a:t>*  p &lt; .05</a:t>
          </a:r>
        </a:p>
        <a:p>
          <a:r>
            <a:rPr lang="en-US" sz="900">
              <a:latin typeface="Courier New" pitchFamily="49" charset="0"/>
              <a:cs typeface="Courier New" pitchFamily="49" charset="0"/>
            </a:rPr>
            <a:t>** p &lt; .01</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*Testing all the weight interactions with unweighted</a:t>
          </a:r>
          <a:r>
            <a:rPr lang="en-US" sz="900" baseline="0">
              <a:latin typeface="Courier New" pitchFamily="49" charset="0"/>
              <a:cs typeface="Courier New" pitchFamily="49" charset="0"/>
            </a:rPr>
            <a:t> independent variables:</a:t>
          </a:r>
          <a:endParaRPr lang="en-US" sz="900">
            <a:latin typeface="Courier New" pitchFamily="49" charset="0"/>
            <a:cs typeface="Courier New" pitchFamily="49" charset="0"/>
          </a:endParaRPr>
        </a:p>
        <a:p>
          <a:endParaRPr lang="en-US" sz="900">
            <a:latin typeface="Courier New" pitchFamily="49" charset="0"/>
            <a:cs typeface="Courier New" pitchFamily="49" charset="0"/>
          </a:endParaRPr>
        </a:p>
        <a:p>
          <a:endParaRPr lang="en-US" sz="900">
            <a:latin typeface="Courier New" pitchFamily="49" charset="0"/>
            <a:cs typeface="Courier New" pitchFamily="49" charset="0"/>
          </a:endParaRPr>
        </a:p>
        <a:p>
          <a:r>
            <a:rPr lang="en-US" sz="900">
              <a:latin typeface="Courier New" pitchFamily="49" charset="0"/>
              <a:cs typeface="Courier New" pitchFamily="49" charset="0"/>
            </a:rPr>
            <a:t>desmat: regress incwage  @perwt*vietnam_vet @perwt*female*race @perwt*female*hispanic_dichotomous @perwt*@age @age_sq @perwt*@yrsed @perwt*US_born @perwt*@wkswork1 @perwt*metro @perwt*marst @perwt*statefip if age&gt;=25 &amp; age&lt;=64</a:t>
          </a:r>
        </a:p>
        <a:p>
          <a:r>
            <a:rPr lang="en-US" sz="900">
              <a:latin typeface="Courier New" pitchFamily="49" charset="0"/>
              <a:cs typeface="Courier New" pitchFamily="49" charset="0"/>
            </a:rPr>
            <a:t>[output suppressed]</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 test  [cofficient list]</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       F( 74, 69156) =    3.22</a:t>
          </a:r>
        </a:p>
        <a:p>
          <a:r>
            <a:rPr lang="en-US" sz="900">
              <a:latin typeface="Courier New" pitchFamily="49" charset="0"/>
              <a:cs typeface="Courier New" pitchFamily="49" charset="0"/>
            </a:rPr>
            <a:t>            Prob &gt; F =    0.0000</a:t>
          </a:r>
        </a:p>
        <a:p>
          <a:endParaRPr lang="en-US" sz="900">
            <a:latin typeface="Courier New" pitchFamily="49" charset="0"/>
            <a:cs typeface="Courier New" pitchFamily="49" charset="0"/>
          </a:endParaRPr>
        </a:p>
        <a:p>
          <a:endParaRPr lang="en-US" sz="900">
            <a:latin typeface="Courier New" pitchFamily="49" charset="0"/>
            <a:cs typeface="Courier New" pitchFamily="49" charset="0"/>
          </a:endParaRPr>
        </a:p>
        <a:p>
          <a:endParaRPr lang="en-US" sz="900">
            <a:latin typeface="Courier New" pitchFamily="49" charset="0"/>
            <a:cs typeface="Courier New" pitchFamily="49" charset="0"/>
          </a:endParaRPr>
        </a:p>
        <a:p>
          <a:endParaRPr lang="en-US" sz="900">
            <a:latin typeface="Courier New" pitchFamily="49" charset="0"/>
            <a:cs typeface="Courier New" pitchFamily="49" charset="0"/>
          </a:endParaRPr>
        </a:p>
      </xdr:txBody>
    </xdr:sp>
    <xdr:clientData/>
  </xdr:twoCellAnchor>
  <xdr:twoCellAnchor>
    <xdr:from>
      <xdr:col>18</xdr:col>
      <xdr:colOff>428626</xdr:colOff>
      <xdr:row>41</xdr:row>
      <xdr:rowOff>80009</xdr:rowOff>
    </xdr:from>
    <xdr:to>
      <xdr:col>26</xdr:col>
      <xdr:colOff>523876</xdr:colOff>
      <xdr:row>96</xdr:row>
      <xdr:rowOff>9532</xdr:rowOff>
    </xdr:to>
    <xdr:sp macro="" textlink="">
      <xdr:nvSpPr>
        <xdr:cNvPr id="6" name="TextBox 5"/>
        <xdr:cNvSpPr txBox="1"/>
      </xdr:nvSpPr>
      <xdr:spPr>
        <a:xfrm>
          <a:off x="11401426" y="6724649"/>
          <a:ext cx="4972050" cy="882967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900">
              <a:latin typeface="Courier New" pitchFamily="49" charset="0"/>
              <a:cs typeface="Courier New" pitchFamily="49" charset="0"/>
            </a:rPr>
            <a:t>WEIGHTED:</a:t>
          </a:r>
        </a:p>
        <a:p>
          <a:r>
            <a:rPr lang="en-US" sz="900" b="1">
              <a:latin typeface="Courier New" pitchFamily="49" charset="0"/>
              <a:cs typeface="Courier New" pitchFamily="49" charset="0"/>
            </a:rPr>
            <a:t>desmat: regress incwage  vietnam_vet female*race female*hispanic_dichotomous @age @age_sq @yrsed US_born @wkswork1 metro marst statefip if age&gt;=25 &amp; age&lt;=64 [aweight=perwt]</a:t>
          </a:r>
        </a:p>
        <a:p>
          <a:r>
            <a:rPr lang="en-US" sz="900">
              <a:latin typeface="Courier New" pitchFamily="49" charset="0"/>
              <a:cs typeface="Courier New" pitchFamily="49" charset="0"/>
            </a:rPr>
            <a:t>-------------------------------------------------------------------</a:t>
          </a:r>
        </a:p>
        <a:p>
          <a:r>
            <a:rPr lang="en-US" sz="900">
              <a:latin typeface="Courier New" pitchFamily="49" charset="0"/>
              <a:cs typeface="Courier New" pitchFamily="49" charset="0"/>
            </a:rPr>
            <a:t>   Linear regression</a:t>
          </a:r>
        </a:p>
        <a:p>
          <a:r>
            <a:rPr lang="en-US" sz="900">
              <a:latin typeface="Courier New" pitchFamily="49" charset="0"/>
              <a:cs typeface="Courier New" pitchFamily="49" charset="0"/>
            </a:rPr>
            <a:t>-------------------------------------------------------------------</a:t>
          </a:r>
        </a:p>
        <a:p>
          <a:r>
            <a:rPr lang="en-US" sz="900">
              <a:latin typeface="Courier New" pitchFamily="49" charset="0"/>
              <a:cs typeface="Courier New" pitchFamily="49" charset="0"/>
            </a:rPr>
            <a:t>   Dependent variable                                      incwage</a:t>
          </a:r>
        </a:p>
        <a:p>
          <a:r>
            <a:rPr lang="en-US" sz="900">
              <a:latin typeface="Courier New" pitchFamily="49" charset="0"/>
              <a:cs typeface="Courier New" pitchFamily="49" charset="0"/>
            </a:rPr>
            <a:t>   Number of observations:                                   69305</a:t>
          </a:r>
        </a:p>
        <a:p>
          <a:r>
            <a:rPr lang="en-US" sz="900">
              <a:latin typeface="Courier New" pitchFamily="49" charset="0"/>
              <a:cs typeface="Courier New" pitchFamily="49" charset="0"/>
            </a:rPr>
            <a:t>   aweight:                                                  perwt</a:t>
          </a:r>
        </a:p>
        <a:p>
          <a:r>
            <a:rPr lang="en-US" sz="900">
              <a:latin typeface="Courier New" pitchFamily="49" charset="0"/>
              <a:cs typeface="Courier New" pitchFamily="49" charset="0"/>
            </a:rPr>
            <a:t>   F statistic:                                            438.915</a:t>
          </a:r>
        </a:p>
        <a:p>
          <a:r>
            <a:rPr lang="en-US" sz="900">
              <a:latin typeface="Courier New" pitchFamily="49" charset="0"/>
              <a:cs typeface="Courier New" pitchFamily="49" charset="0"/>
            </a:rPr>
            <a:t>   Model degrees of freedom:                                    74</a:t>
          </a:r>
        </a:p>
        <a:p>
          <a:r>
            <a:rPr lang="en-US" sz="900">
              <a:latin typeface="Courier New" pitchFamily="49" charset="0"/>
              <a:cs typeface="Courier New" pitchFamily="49" charset="0"/>
            </a:rPr>
            <a:t>   Residual degrees of freedom:                              69230</a:t>
          </a:r>
        </a:p>
        <a:p>
          <a:r>
            <a:rPr lang="en-US" sz="900">
              <a:latin typeface="Courier New" pitchFamily="49" charset="0"/>
              <a:cs typeface="Courier New" pitchFamily="49" charset="0"/>
            </a:rPr>
            <a:t>   R-squared:                                                0.319</a:t>
          </a:r>
        </a:p>
        <a:p>
          <a:r>
            <a:rPr lang="en-US" sz="900">
              <a:latin typeface="Courier New" pitchFamily="49" charset="0"/>
              <a:cs typeface="Courier New" pitchFamily="49" charset="0"/>
            </a:rPr>
            <a:t>   Adjusted R-squared:                                       0.319</a:t>
          </a:r>
        </a:p>
        <a:p>
          <a:r>
            <a:rPr lang="en-US" sz="900">
              <a:latin typeface="Courier New" pitchFamily="49" charset="0"/>
              <a:cs typeface="Courier New" pitchFamily="49" charset="0"/>
            </a:rPr>
            <a:t>   Root MSE                                              26775.582</a:t>
          </a:r>
        </a:p>
        <a:p>
          <a:r>
            <a:rPr lang="en-US" sz="900">
              <a:latin typeface="Courier New" pitchFamily="49" charset="0"/>
              <a:cs typeface="Courier New" pitchFamily="49" charset="0"/>
            </a:rPr>
            <a:t>   Prob:                                                     0.000</a:t>
          </a:r>
        </a:p>
        <a:p>
          <a:r>
            <a:rPr lang="en-US" sz="900">
              <a:latin typeface="Courier New" pitchFamily="49" charset="0"/>
              <a:cs typeface="Courier New" pitchFamily="49" charset="0"/>
            </a:rPr>
            <a:t>-------------------------------------------------------------------</a:t>
          </a:r>
        </a:p>
        <a:p>
          <a:r>
            <a:rPr lang="en-US" sz="900">
              <a:latin typeface="Courier New" pitchFamily="49" charset="0"/>
              <a:cs typeface="Courier New" pitchFamily="49" charset="0"/>
            </a:rPr>
            <a:t>nr Effect                                        Coeff        s.e.</a:t>
          </a:r>
        </a:p>
        <a:p>
          <a:r>
            <a:rPr lang="en-US" sz="900">
              <a:latin typeface="Courier New" pitchFamily="49" charset="0"/>
              <a:cs typeface="Courier New" pitchFamily="49" charset="0"/>
            </a:rPr>
            <a:t>-------------------------------------------------------------------</a:t>
          </a:r>
        </a:p>
        <a:p>
          <a:r>
            <a:rPr lang="en-US" sz="900">
              <a:latin typeface="Courier New" pitchFamily="49" charset="0"/>
              <a:cs typeface="Courier New" pitchFamily="49" charset="0"/>
            </a:rPr>
            <a:t>   vietnam_vet</a:t>
          </a:r>
        </a:p>
        <a:p>
          <a:r>
            <a:rPr lang="en-US" sz="900">
              <a:latin typeface="Courier New" pitchFamily="49" charset="0"/>
              <a:cs typeface="Courier New" pitchFamily="49" charset="0"/>
            </a:rPr>
            <a:t>1    1                                         554.037     489.510</a:t>
          </a:r>
        </a:p>
        <a:p>
          <a:r>
            <a:rPr lang="en-US" sz="900">
              <a:latin typeface="Courier New" pitchFamily="49" charset="0"/>
              <a:cs typeface="Courier New" pitchFamily="49" charset="0"/>
            </a:rPr>
            <a:t>   female</a:t>
          </a:r>
        </a:p>
        <a:p>
          <a:r>
            <a:rPr lang="en-US" sz="900">
              <a:latin typeface="Courier New" pitchFamily="49" charset="0"/>
              <a:cs typeface="Courier New" pitchFamily="49" charset="0"/>
            </a:rPr>
            <a:t>2    1                                      -14754.791**   251.168</a:t>
          </a:r>
        </a:p>
        <a:p>
          <a:r>
            <a:rPr lang="en-US" sz="900">
              <a:latin typeface="Courier New" pitchFamily="49" charset="0"/>
              <a:cs typeface="Courier New" pitchFamily="49" charset="0"/>
            </a:rPr>
            <a:t>   race</a:t>
          </a:r>
        </a:p>
        <a:p>
          <a:r>
            <a:rPr lang="en-US" sz="900">
              <a:latin typeface="Courier New" pitchFamily="49" charset="0"/>
              <a:cs typeface="Courier New" pitchFamily="49" charset="0"/>
            </a:rPr>
            <a:t>3    Black/Negro                             -8281.995**   482.035</a:t>
          </a:r>
        </a:p>
        <a:p>
          <a:r>
            <a:rPr lang="en-US" sz="900">
              <a:latin typeface="Courier New" pitchFamily="49" charset="0"/>
              <a:cs typeface="Courier New" pitchFamily="49" charset="0"/>
            </a:rPr>
            <a:t>4    American Indian/Aleut/Eskimo            -5675.853**  1565.899</a:t>
          </a:r>
        </a:p>
        <a:p>
          <a:r>
            <a:rPr lang="en-US" sz="900">
              <a:latin typeface="Courier New" pitchFamily="49" charset="0"/>
              <a:cs typeface="Courier New" pitchFamily="49" charset="0"/>
            </a:rPr>
            <a:t>5    Asian or Pacific Islander               -3684.924**   817.982</a:t>
          </a:r>
        </a:p>
        <a:p>
          <a:r>
            <a:rPr lang="en-US" sz="900">
              <a:latin typeface="Courier New" pitchFamily="49" charset="0"/>
              <a:cs typeface="Courier New" pitchFamily="49" charset="0"/>
            </a:rPr>
            <a:t>   female.race</a:t>
          </a:r>
        </a:p>
        <a:p>
          <a:r>
            <a:rPr lang="en-US" sz="900">
              <a:latin typeface="Courier New" pitchFamily="49" charset="0"/>
              <a:cs typeface="Courier New" pitchFamily="49" charset="0"/>
            </a:rPr>
            <a:t>6    1.Black/Negro                            9155.044**   633.229</a:t>
          </a:r>
        </a:p>
        <a:p>
          <a:r>
            <a:rPr lang="en-US" sz="900">
              <a:latin typeface="Courier New" pitchFamily="49" charset="0"/>
              <a:cs typeface="Courier New" pitchFamily="49" charset="0"/>
            </a:rPr>
            <a:t>7    1.American Indian/Aleut/Eskimo           8393.844**  2166.364</a:t>
          </a:r>
        </a:p>
        <a:p>
          <a:r>
            <a:rPr lang="en-US" sz="900">
              <a:latin typeface="Courier New" pitchFamily="49" charset="0"/>
              <a:cs typeface="Courier New" pitchFamily="49" charset="0"/>
            </a:rPr>
            <a:t>8    1.Asian or Pacific Islander              3577.881**  1033.190</a:t>
          </a:r>
        </a:p>
        <a:p>
          <a:r>
            <a:rPr lang="en-US" sz="900">
              <a:latin typeface="Courier New" pitchFamily="49" charset="0"/>
              <a:cs typeface="Courier New" pitchFamily="49" charset="0"/>
            </a:rPr>
            <a:t>   hispanic_dichotomous</a:t>
          </a:r>
        </a:p>
        <a:p>
          <a:r>
            <a:rPr lang="en-US" sz="900">
              <a:latin typeface="Courier New" pitchFamily="49" charset="0"/>
              <a:cs typeface="Courier New" pitchFamily="49" charset="0"/>
            </a:rPr>
            <a:t>9    1                                       -6803.575**   500.614</a:t>
          </a:r>
        </a:p>
        <a:p>
          <a:r>
            <a:rPr lang="en-US" sz="900">
              <a:latin typeface="Courier New" pitchFamily="49" charset="0"/>
              <a:cs typeface="Courier New" pitchFamily="49" charset="0"/>
            </a:rPr>
            <a:t>   female.hispanic_dichotomous</a:t>
          </a:r>
        </a:p>
        <a:p>
          <a:r>
            <a:rPr lang="en-US" sz="900">
              <a:latin typeface="Courier New" pitchFamily="49" charset="0"/>
              <a:cs typeface="Courier New" pitchFamily="49" charset="0"/>
            </a:rPr>
            <a:t>10   1.1                                     10068.217**   627.517</a:t>
          </a:r>
        </a:p>
        <a:p>
          <a:r>
            <a:rPr lang="en-US" sz="900">
              <a:latin typeface="Courier New" pitchFamily="49" charset="0"/>
              <a:cs typeface="Courier New" pitchFamily="49" charset="0"/>
            </a:rPr>
            <a:t>11 Age                                        1490.849**    82.296</a:t>
          </a:r>
        </a:p>
        <a:p>
          <a:r>
            <a:rPr lang="en-US" sz="900">
              <a:latin typeface="Courier New" pitchFamily="49" charset="0"/>
              <a:cs typeface="Courier New" pitchFamily="49" charset="0"/>
            </a:rPr>
            <a:t>12 age_sq                                      -15.168**     0.933</a:t>
          </a:r>
        </a:p>
        <a:p>
          <a:r>
            <a:rPr lang="en-US" sz="900">
              <a:latin typeface="Courier New" pitchFamily="49" charset="0"/>
              <a:cs typeface="Courier New" pitchFamily="49" charset="0"/>
            </a:rPr>
            <a:t>13 based on educrec                           2575.353**    38.515</a:t>
          </a:r>
        </a:p>
        <a:p>
          <a:r>
            <a:rPr lang="en-US" sz="900">
              <a:latin typeface="Courier New" pitchFamily="49" charset="0"/>
              <a:cs typeface="Courier New" pitchFamily="49" charset="0"/>
            </a:rPr>
            <a:t>   US_born</a:t>
          </a:r>
        </a:p>
        <a:p>
          <a:r>
            <a:rPr lang="en-US" sz="900">
              <a:latin typeface="Courier New" pitchFamily="49" charset="0"/>
              <a:cs typeface="Courier New" pitchFamily="49" charset="0"/>
            </a:rPr>
            <a:t>14   1                                         416.621     373.261</a:t>
          </a:r>
        </a:p>
        <a:p>
          <a:r>
            <a:rPr lang="en-US" sz="900">
              <a:latin typeface="Courier New" pitchFamily="49" charset="0"/>
              <a:cs typeface="Courier New" pitchFamily="49" charset="0"/>
            </a:rPr>
            <a:t>15 Weeks worked last year                      576.455**     5.368</a:t>
          </a:r>
        </a:p>
        <a:p>
          <a:r>
            <a:rPr lang="en-US" sz="900">
              <a:latin typeface="Courier New" pitchFamily="49" charset="0"/>
              <a:cs typeface="Courier New" pitchFamily="49" charset="0"/>
            </a:rPr>
            <a:t>   metro</a:t>
          </a:r>
        </a:p>
        <a:p>
          <a:r>
            <a:rPr lang="en-US" sz="900">
              <a:latin typeface="Courier New" pitchFamily="49" charset="0"/>
              <a:cs typeface="Courier New" pitchFamily="49" charset="0"/>
            </a:rPr>
            <a:t>16   Not in metro area                        -360.223    2059.096</a:t>
          </a:r>
        </a:p>
        <a:p>
          <a:r>
            <a:rPr lang="en-US" sz="900">
              <a:latin typeface="Courier New" pitchFamily="49" charset="0"/>
              <a:cs typeface="Courier New" pitchFamily="49" charset="0"/>
            </a:rPr>
            <a:t>17   Central city                             4979.354*   2052.406</a:t>
          </a:r>
        </a:p>
        <a:p>
          <a:r>
            <a:rPr lang="en-US" sz="900">
              <a:latin typeface="Courier New" pitchFamily="49" charset="0"/>
              <a:cs typeface="Courier New" pitchFamily="49" charset="0"/>
            </a:rPr>
            <a:t>18   Outside central city                     6337.513**  2039.683</a:t>
          </a:r>
        </a:p>
        <a:p>
          <a:r>
            <a:rPr lang="en-US" sz="900">
              <a:latin typeface="Courier New" pitchFamily="49" charset="0"/>
              <a:cs typeface="Courier New" pitchFamily="49" charset="0"/>
            </a:rPr>
            <a:t>19   Central city status unknown              2465.273    2059.145</a:t>
          </a:r>
        </a:p>
        <a:p>
          <a:r>
            <a:rPr lang="en-US" sz="900">
              <a:latin typeface="Courier New" pitchFamily="49" charset="0"/>
              <a:cs typeface="Courier New" pitchFamily="49" charset="0"/>
            </a:rPr>
            <a:t>   marst</a:t>
          </a:r>
        </a:p>
        <a:p>
          <a:r>
            <a:rPr lang="en-US" sz="900">
              <a:latin typeface="Courier New" pitchFamily="49" charset="0"/>
              <a:cs typeface="Courier New" pitchFamily="49" charset="0"/>
            </a:rPr>
            <a:t>20   Married, spouse absent                  -1891.729*    859.363</a:t>
          </a:r>
        </a:p>
        <a:p>
          <a:r>
            <a:rPr lang="en-US" sz="900">
              <a:latin typeface="Courier New" pitchFamily="49" charset="0"/>
              <a:cs typeface="Courier New" pitchFamily="49" charset="0"/>
            </a:rPr>
            <a:t>21   Separated                               -3594.756**   645.068</a:t>
          </a:r>
        </a:p>
        <a:p>
          <a:r>
            <a:rPr lang="en-US" sz="900">
              <a:latin typeface="Courier New" pitchFamily="49" charset="0"/>
              <a:cs typeface="Courier New" pitchFamily="49" charset="0"/>
            </a:rPr>
            <a:t>22   Divorced                                -3135.826**   321.326</a:t>
          </a:r>
        </a:p>
        <a:p>
          <a:r>
            <a:rPr lang="en-US" sz="900">
              <a:latin typeface="Courier New" pitchFamily="49" charset="0"/>
              <a:cs typeface="Courier New" pitchFamily="49" charset="0"/>
            </a:rPr>
            <a:t>23   Widowed                                   -75.067     711.855</a:t>
          </a:r>
        </a:p>
        <a:p>
          <a:r>
            <a:rPr lang="en-US" sz="900">
              <a:latin typeface="Courier New" pitchFamily="49" charset="0"/>
              <a:cs typeface="Courier New" pitchFamily="49" charset="0"/>
            </a:rPr>
            <a:t>24   Never married/single                    -4609.317**   297.711</a:t>
          </a:r>
        </a:p>
        <a:p>
          <a:pPr marL="0" marR="0" indent="0" defTabSz="914400" eaLnBrk="1" fontAlgn="auto" latinLnBrk="0" hangingPunct="1">
            <a:lnSpc>
              <a:spcPct val="100000"/>
            </a:lnSpc>
            <a:spcBef>
              <a:spcPts val="0"/>
            </a:spcBef>
            <a:spcAft>
              <a:spcPts val="0"/>
            </a:spcAft>
            <a:buClrTx/>
            <a:buSzTx/>
            <a:buFontTx/>
            <a:buNone/>
            <a:tabLst/>
            <a:defRPr/>
          </a:pPr>
          <a:r>
            <a:rPr lang="en-US" sz="900">
              <a:latin typeface="Courier New" pitchFamily="49" charset="0"/>
              <a:cs typeface="Courier New" pitchFamily="49" charset="0"/>
            </a:rPr>
            <a:t>   statefip </a:t>
          </a:r>
          <a:r>
            <a:rPr lang="en-US" sz="900">
              <a:solidFill>
                <a:schemeClr val="dk1"/>
              </a:solidFill>
              <a:effectLst/>
              <a:latin typeface="Courier New" pitchFamily="49" charset="0"/>
              <a:ea typeface="+mn-ea"/>
              <a:cs typeface="Courier New" pitchFamily="49" charset="0"/>
            </a:rPr>
            <a:t>[50 state coefficients edited out for space]</a:t>
          </a:r>
        </a:p>
        <a:p>
          <a:pPr marL="0" marR="0" indent="0" defTabSz="914400" eaLnBrk="1" fontAlgn="auto" latinLnBrk="0" hangingPunct="1">
            <a:lnSpc>
              <a:spcPct val="100000"/>
            </a:lnSpc>
            <a:spcBef>
              <a:spcPts val="0"/>
            </a:spcBef>
            <a:spcAft>
              <a:spcPts val="0"/>
            </a:spcAft>
            <a:buClrTx/>
            <a:buSzTx/>
            <a:buFontTx/>
            <a:buNone/>
            <a:tabLst/>
            <a:defRPr/>
          </a:pPr>
          <a:endParaRPr lang="en-US" sz="900">
            <a:latin typeface="Courier New" pitchFamily="49" charset="0"/>
            <a:cs typeface="Courier New" pitchFamily="49" charset="0"/>
          </a:endParaRPr>
        </a:p>
        <a:p>
          <a:r>
            <a:rPr lang="en-US" sz="900">
              <a:latin typeface="Courier New" pitchFamily="49" charset="0"/>
              <a:cs typeface="Courier New" pitchFamily="49" charset="0"/>
            </a:rPr>
            <a:t>75 _cons                                    -61033.878**  2856.874</a:t>
          </a:r>
        </a:p>
        <a:p>
          <a:r>
            <a:rPr lang="en-US" sz="900">
              <a:latin typeface="Courier New" pitchFamily="49" charset="0"/>
              <a:cs typeface="Courier New" pitchFamily="49" charset="0"/>
            </a:rPr>
            <a:t>-------------------------------------------------------------------</a:t>
          </a:r>
        </a:p>
        <a:p>
          <a:r>
            <a:rPr lang="en-US" sz="900">
              <a:latin typeface="Courier New" pitchFamily="49" charset="0"/>
              <a:cs typeface="Courier New" pitchFamily="49" charset="0"/>
            </a:rPr>
            <a:t>*  p &lt; .05</a:t>
          </a:r>
        </a:p>
        <a:p>
          <a:r>
            <a:rPr lang="en-US" sz="900">
              <a:latin typeface="Courier New" pitchFamily="49" charset="0"/>
              <a:cs typeface="Courier New" pitchFamily="49" charset="0"/>
            </a:rPr>
            <a:t>** p &lt; .01</a:t>
          </a:r>
        </a:p>
        <a:p>
          <a:endParaRPr lang="en-US" sz="900">
            <a:latin typeface="Courier New" pitchFamily="49" charset="0"/>
            <a:cs typeface="Courier New" pitchFamily="49" charset="0"/>
          </a:endParaRPr>
        </a:p>
      </xdr:txBody>
    </xdr:sp>
    <xdr:clientData/>
  </xdr:twoCellAnchor>
  <xdr:twoCellAnchor>
    <xdr:from>
      <xdr:col>26</xdr:col>
      <xdr:colOff>600075</xdr:colOff>
      <xdr:row>41</xdr:row>
      <xdr:rowOff>81913</xdr:rowOff>
    </xdr:from>
    <xdr:to>
      <xdr:col>35</xdr:col>
      <xdr:colOff>342900</xdr:colOff>
      <xdr:row>113</xdr:row>
      <xdr:rowOff>142883</xdr:rowOff>
    </xdr:to>
    <xdr:sp macro="" textlink="">
      <xdr:nvSpPr>
        <xdr:cNvPr id="7" name="TextBox 6"/>
        <xdr:cNvSpPr txBox="1"/>
      </xdr:nvSpPr>
      <xdr:spPr>
        <a:xfrm>
          <a:off x="16449675" y="6734173"/>
          <a:ext cx="5229225" cy="1170622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900">
              <a:latin typeface="Courier New" pitchFamily="49" charset="0"/>
              <a:cs typeface="Courier New" pitchFamily="49" charset="0"/>
            </a:rPr>
            <a:t>WEIGHTED WITH ROBUST SE:</a:t>
          </a:r>
        </a:p>
        <a:p>
          <a:r>
            <a:rPr lang="en-US" sz="900" b="1">
              <a:latin typeface="Courier New" pitchFamily="49" charset="0"/>
              <a:cs typeface="Courier New" pitchFamily="49" charset="0"/>
            </a:rPr>
            <a:t> desmat: regress incwage  vietnam_vet female*race female*hispanic_dichotomous @age @age_sq @yrsed US_born @wkswork1 metro marst statefip if age&gt;=25 &amp; age&lt;=64 [aweight=perwt], vce(robust)</a:t>
          </a:r>
        </a:p>
        <a:p>
          <a:r>
            <a:rPr lang="en-US" sz="900">
              <a:latin typeface="Courier New" pitchFamily="49" charset="0"/>
              <a:cs typeface="Courier New" pitchFamily="49" charset="0"/>
            </a:rPr>
            <a:t>-------------------------------------------------------------------</a:t>
          </a:r>
        </a:p>
        <a:p>
          <a:r>
            <a:rPr lang="en-US" sz="900">
              <a:latin typeface="Courier New" pitchFamily="49" charset="0"/>
              <a:cs typeface="Courier New" pitchFamily="49" charset="0"/>
            </a:rPr>
            <a:t>   Linear regression</a:t>
          </a:r>
        </a:p>
        <a:p>
          <a:r>
            <a:rPr lang="en-US" sz="900">
              <a:latin typeface="Courier New" pitchFamily="49" charset="0"/>
              <a:cs typeface="Courier New" pitchFamily="49" charset="0"/>
            </a:rPr>
            <a:t>-------------------------------------------------------------------</a:t>
          </a:r>
        </a:p>
        <a:p>
          <a:r>
            <a:rPr lang="en-US" sz="900">
              <a:latin typeface="Courier New" pitchFamily="49" charset="0"/>
              <a:cs typeface="Courier New" pitchFamily="49" charset="0"/>
            </a:rPr>
            <a:t>   Dependent variable                                      incwage</a:t>
          </a:r>
        </a:p>
        <a:p>
          <a:r>
            <a:rPr lang="en-US" sz="900">
              <a:latin typeface="Courier New" pitchFamily="49" charset="0"/>
              <a:cs typeface="Courier New" pitchFamily="49" charset="0"/>
            </a:rPr>
            <a:t>   Number of observations:                                   69305</a:t>
          </a:r>
        </a:p>
        <a:p>
          <a:r>
            <a:rPr lang="en-US" sz="900">
              <a:latin typeface="Courier New" pitchFamily="49" charset="0"/>
              <a:cs typeface="Courier New" pitchFamily="49" charset="0"/>
            </a:rPr>
            <a:t>   aweight:                                                  perwt</a:t>
          </a:r>
        </a:p>
        <a:p>
          <a:r>
            <a:rPr lang="en-US" sz="900">
              <a:latin typeface="Courier New" pitchFamily="49" charset="0"/>
              <a:cs typeface="Courier New" pitchFamily="49" charset="0"/>
            </a:rPr>
            <a:t>   Type of standard error                                   Robust</a:t>
          </a:r>
        </a:p>
        <a:p>
          <a:r>
            <a:rPr lang="en-US" sz="900">
              <a:latin typeface="Courier New" pitchFamily="49" charset="0"/>
              <a:cs typeface="Courier New" pitchFamily="49" charset="0"/>
            </a:rPr>
            <a:t>   F statistic:                                            525.204</a:t>
          </a:r>
        </a:p>
        <a:p>
          <a:r>
            <a:rPr lang="en-US" sz="900">
              <a:latin typeface="Courier New" pitchFamily="49" charset="0"/>
              <a:cs typeface="Courier New" pitchFamily="49" charset="0"/>
            </a:rPr>
            <a:t>   Model degrees of freedom:                                    74</a:t>
          </a:r>
        </a:p>
        <a:p>
          <a:r>
            <a:rPr lang="en-US" sz="900">
              <a:latin typeface="Courier New" pitchFamily="49" charset="0"/>
              <a:cs typeface="Courier New" pitchFamily="49" charset="0"/>
            </a:rPr>
            <a:t>   Residual degrees of freedom:                              69230</a:t>
          </a:r>
        </a:p>
        <a:p>
          <a:r>
            <a:rPr lang="en-US" sz="900">
              <a:latin typeface="Courier New" pitchFamily="49" charset="0"/>
              <a:cs typeface="Courier New" pitchFamily="49" charset="0"/>
            </a:rPr>
            <a:t>   R-squared:                                                0.319</a:t>
          </a:r>
        </a:p>
        <a:p>
          <a:r>
            <a:rPr lang="en-US" sz="900">
              <a:latin typeface="Courier New" pitchFamily="49" charset="0"/>
              <a:cs typeface="Courier New" pitchFamily="49" charset="0"/>
            </a:rPr>
            <a:t>   Adjusted R-squared:                                       0.319</a:t>
          </a:r>
        </a:p>
        <a:p>
          <a:r>
            <a:rPr lang="en-US" sz="900">
              <a:latin typeface="Courier New" pitchFamily="49" charset="0"/>
              <a:cs typeface="Courier New" pitchFamily="49" charset="0"/>
            </a:rPr>
            <a:t>   Root MSE                                              26775.582</a:t>
          </a:r>
        </a:p>
        <a:p>
          <a:r>
            <a:rPr lang="en-US" sz="900">
              <a:latin typeface="Courier New" pitchFamily="49" charset="0"/>
              <a:cs typeface="Courier New" pitchFamily="49" charset="0"/>
            </a:rPr>
            <a:t>   Prob:                                                     0.000</a:t>
          </a:r>
        </a:p>
        <a:p>
          <a:r>
            <a:rPr lang="en-US" sz="900">
              <a:latin typeface="Courier New" pitchFamily="49" charset="0"/>
              <a:cs typeface="Courier New" pitchFamily="49" charset="0"/>
            </a:rPr>
            <a:t>-------------------------------------------------------------------</a:t>
          </a:r>
        </a:p>
        <a:p>
          <a:r>
            <a:rPr lang="en-US" sz="900">
              <a:latin typeface="Courier New" pitchFamily="49" charset="0"/>
              <a:cs typeface="Courier New" pitchFamily="49" charset="0"/>
            </a:rPr>
            <a:t>nr Effect                                        Coeff        s.e.</a:t>
          </a:r>
        </a:p>
        <a:p>
          <a:r>
            <a:rPr lang="en-US" sz="900">
              <a:latin typeface="Courier New" pitchFamily="49" charset="0"/>
              <a:cs typeface="Courier New" pitchFamily="49" charset="0"/>
            </a:rPr>
            <a:t>-------------------------------------------------------------------</a:t>
          </a:r>
        </a:p>
        <a:p>
          <a:r>
            <a:rPr lang="en-US" sz="900">
              <a:latin typeface="Courier New" pitchFamily="49" charset="0"/>
              <a:cs typeface="Courier New" pitchFamily="49" charset="0"/>
            </a:rPr>
            <a:t>   vietnam_vet</a:t>
          </a:r>
        </a:p>
        <a:p>
          <a:r>
            <a:rPr lang="en-US" sz="900">
              <a:latin typeface="Courier New" pitchFamily="49" charset="0"/>
              <a:cs typeface="Courier New" pitchFamily="49" charset="0"/>
            </a:rPr>
            <a:t>1    1                                         554.037     740.973</a:t>
          </a:r>
        </a:p>
        <a:p>
          <a:r>
            <a:rPr lang="en-US" sz="900">
              <a:latin typeface="Courier New" pitchFamily="49" charset="0"/>
              <a:cs typeface="Courier New" pitchFamily="49" charset="0"/>
            </a:rPr>
            <a:t>   female</a:t>
          </a:r>
        </a:p>
        <a:p>
          <a:r>
            <a:rPr lang="en-US" sz="900">
              <a:latin typeface="Courier New" pitchFamily="49" charset="0"/>
              <a:cs typeface="Courier New" pitchFamily="49" charset="0"/>
            </a:rPr>
            <a:t>2    1                                      -14754.791**   304.047</a:t>
          </a:r>
        </a:p>
        <a:p>
          <a:r>
            <a:rPr lang="en-US" sz="900">
              <a:latin typeface="Courier New" pitchFamily="49" charset="0"/>
              <a:cs typeface="Courier New" pitchFamily="49" charset="0"/>
            </a:rPr>
            <a:t>   race</a:t>
          </a:r>
        </a:p>
        <a:p>
          <a:r>
            <a:rPr lang="en-US" sz="900">
              <a:latin typeface="Courier New" pitchFamily="49" charset="0"/>
              <a:cs typeface="Courier New" pitchFamily="49" charset="0"/>
            </a:rPr>
            <a:t>3    Black/Negro                             -8281.995**   508.183</a:t>
          </a:r>
        </a:p>
        <a:p>
          <a:r>
            <a:rPr lang="en-US" sz="900">
              <a:latin typeface="Courier New" pitchFamily="49" charset="0"/>
              <a:cs typeface="Courier New" pitchFamily="49" charset="0"/>
            </a:rPr>
            <a:t>4    American Indian/Aleut/Eskimo            -5675.853**  1156.351</a:t>
          </a:r>
        </a:p>
        <a:p>
          <a:r>
            <a:rPr lang="en-US" sz="900">
              <a:latin typeface="Courier New" pitchFamily="49" charset="0"/>
              <a:cs typeface="Courier New" pitchFamily="49" charset="0"/>
            </a:rPr>
            <a:t>5    Asian or Pacific Islander               -3684.924**  1337.007</a:t>
          </a:r>
        </a:p>
        <a:p>
          <a:r>
            <a:rPr lang="en-US" sz="900">
              <a:latin typeface="Courier New" pitchFamily="49" charset="0"/>
              <a:cs typeface="Courier New" pitchFamily="49" charset="0"/>
            </a:rPr>
            <a:t>   female.race</a:t>
          </a:r>
        </a:p>
        <a:p>
          <a:r>
            <a:rPr lang="en-US" sz="900">
              <a:latin typeface="Courier New" pitchFamily="49" charset="0"/>
              <a:cs typeface="Courier New" pitchFamily="49" charset="0"/>
            </a:rPr>
            <a:t>6    1.Black/Negro                            9155.044**   590.203</a:t>
          </a:r>
        </a:p>
        <a:p>
          <a:r>
            <a:rPr lang="en-US" sz="900">
              <a:latin typeface="Courier New" pitchFamily="49" charset="0"/>
              <a:cs typeface="Courier New" pitchFamily="49" charset="0"/>
            </a:rPr>
            <a:t>7    1.American Indian/Aleut/Eskimo           8393.844**  1443.631</a:t>
          </a:r>
        </a:p>
        <a:p>
          <a:r>
            <a:rPr lang="en-US" sz="900">
              <a:latin typeface="Courier New" pitchFamily="49" charset="0"/>
              <a:cs typeface="Courier New" pitchFamily="49" charset="0"/>
            </a:rPr>
            <a:t>8    1.Asian or Pacific Islander              3577.881*   1422.617</a:t>
          </a:r>
        </a:p>
        <a:p>
          <a:r>
            <a:rPr lang="en-US" sz="900">
              <a:latin typeface="Courier New" pitchFamily="49" charset="0"/>
              <a:cs typeface="Courier New" pitchFamily="49" charset="0"/>
            </a:rPr>
            <a:t>   hispanic_dichotomous</a:t>
          </a:r>
        </a:p>
        <a:p>
          <a:r>
            <a:rPr lang="en-US" sz="900">
              <a:latin typeface="Courier New" pitchFamily="49" charset="0"/>
              <a:cs typeface="Courier New" pitchFamily="49" charset="0"/>
            </a:rPr>
            <a:t>9    1                                       -6803.575**   507.994</a:t>
          </a:r>
        </a:p>
        <a:p>
          <a:r>
            <a:rPr lang="en-US" sz="900">
              <a:latin typeface="Courier New" pitchFamily="49" charset="0"/>
              <a:cs typeface="Courier New" pitchFamily="49" charset="0"/>
            </a:rPr>
            <a:t>   female.hispanic_dichotomous</a:t>
          </a:r>
        </a:p>
        <a:p>
          <a:r>
            <a:rPr lang="en-US" sz="900">
              <a:latin typeface="Courier New" pitchFamily="49" charset="0"/>
              <a:cs typeface="Courier New" pitchFamily="49" charset="0"/>
            </a:rPr>
            <a:t>10   1.1                                     10068.217**   529.965</a:t>
          </a:r>
        </a:p>
        <a:p>
          <a:r>
            <a:rPr lang="en-US" sz="900">
              <a:latin typeface="Courier New" pitchFamily="49" charset="0"/>
              <a:cs typeface="Courier New" pitchFamily="49" charset="0"/>
            </a:rPr>
            <a:t>11 Age                                        1490.849**    84.249</a:t>
          </a:r>
        </a:p>
        <a:p>
          <a:r>
            <a:rPr lang="en-US" sz="900">
              <a:latin typeface="Courier New" pitchFamily="49" charset="0"/>
              <a:cs typeface="Courier New" pitchFamily="49" charset="0"/>
            </a:rPr>
            <a:t>12 age_sq                                      -15.168**     0.974</a:t>
          </a:r>
        </a:p>
        <a:p>
          <a:r>
            <a:rPr lang="en-US" sz="900">
              <a:latin typeface="Courier New" pitchFamily="49" charset="0"/>
              <a:cs typeface="Courier New" pitchFamily="49" charset="0"/>
            </a:rPr>
            <a:t>13 based on educrec                           2575.353**    45.302</a:t>
          </a:r>
        </a:p>
        <a:p>
          <a:r>
            <a:rPr lang="en-US" sz="900">
              <a:latin typeface="Courier New" pitchFamily="49" charset="0"/>
              <a:cs typeface="Courier New" pitchFamily="49" charset="0"/>
            </a:rPr>
            <a:t>   US_born</a:t>
          </a:r>
        </a:p>
        <a:p>
          <a:r>
            <a:rPr lang="en-US" sz="900">
              <a:latin typeface="Courier New" pitchFamily="49" charset="0"/>
              <a:cs typeface="Courier New" pitchFamily="49" charset="0"/>
            </a:rPr>
            <a:t>14   1                                         416.621     430.812</a:t>
          </a:r>
        </a:p>
        <a:p>
          <a:r>
            <a:rPr lang="en-US" sz="900">
              <a:latin typeface="Courier New" pitchFamily="49" charset="0"/>
              <a:cs typeface="Courier New" pitchFamily="49" charset="0"/>
            </a:rPr>
            <a:t>15 Weeks worked last year                      576.455**     3.623</a:t>
          </a:r>
        </a:p>
        <a:p>
          <a:r>
            <a:rPr lang="en-US" sz="900">
              <a:latin typeface="Courier New" pitchFamily="49" charset="0"/>
              <a:cs typeface="Courier New" pitchFamily="49" charset="0"/>
            </a:rPr>
            <a:t>   metro</a:t>
          </a:r>
        </a:p>
        <a:p>
          <a:r>
            <a:rPr lang="en-US" sz="900">
              <a:latin typeface="Courier New" pitchFamily="49" charset="0"/>
              <a:cs typeface="Courier New" pitchFamily="49" charset="0"/>
            </a:rPr>
            <a:t>16   Not in metro area                        -360.223    2612.131</a:t>
          </a:r>
        </a:p>
        <a:p>
          <a:r>
            <a:rPr lang="en-US" sz="900">
              <a:latin typeface="Courier New" pitchFamily="49" charset="0"/>
              <a:cs typeface="Courier New" pitchFamily="49" charset="0"/>
            </a:rPr>
            <a:t>17   Central city                             4979.354    2607.379</a:t>
          </a:r>
        </a:p>
        <a:p>
          <a:r>
            <a:rPr lang="en-US" sz="900">
              <a:latin typeface="Courier New" pitchFamily="49" charset="0"/>
              <a:cs typeface="Courier New" pitchFamily="49" charset="0"/>
            </a:rPr>
            <a:t>18   Outside central city                     6337.513*   2601.077</a:t>
          </a:r>
        </a:p>
        <a:p>
          <a:r>
            <a:rPr lang="en-US" sz="900">
              <a:latin typeface="Courier New" pitchFamily="49" charset="0"/>
              <a:cs typeface="Courier New" pitchFamily="49" charset="0"/>
            </a:rPr>
            <a:t>19   Central city status unknown              2465.273    2610.884</a:t>
          </a:r>
        </a:p>
        <a:p>
          <a:r>
            <a:rPr lang="en-US" sz="900">
              <a:latin typeface="Courier New" pitchFamily="49" charset="0"/>
              <a:cs typeface="Courier New" pitchFamily="49" charset="0"/>
            </a:rPr>
            <a:t>   marst</a:t>
          </a:r>
        </a:p>
        <a:p>
          <a:r>
            <a:rPr lang="en-US" sz="900">
              <a:latin typeface="Courier New" pitchFamily="49" charset="0"/>
              <a:cs typeface="Courier New" pitchFamily="49" charset="0"/>
            </a:rPr>
            <a:t>20   Married, spouse absent                  -1891.729*    853.901</a:t>
          </a:r>
        </a:p>
        <a:p>
          <a:r>
            <a:rPr lang="en-US" sz="900">
              <a:latin typeface="Courier New" pitchFamily="49" charset="0"/>
              <a:cs typeface="Courier New" pitchFamily="49" charset="0"/>
            </a:rPr>
            <a:t>21   Separated                               -3594.756**   608.234</a:t>
          </a:r>
        </a:p>
        <a:p>
          <a:r>
            <a:rPr lang="en-US" sz="900">
              <a:latin typeface="Courier New" pitchFamily="49" charset="0"/>
              <a:cs typeface="Courier New" pitchFamily="49" charset="0"/>
            </a:rPr>
            <a:t>22   Divorced                                -3135.826**   337.044</a:t>
          </a:r>
        </a:p>
        <a:p>
          <a:r>
            <a:rPr lang="en-US" sz="900">
              <a:latin typeface="Courier New" pitchFamily="49" charset="0"/>
              <a:cs typeface="Courier New" pitchFamily="49" charset="0"/>
            </a:rPr>
            <a:t>23   Widowed                                   -75.067     591.166</a:t>
          </a:r>
        </a:p>
        <a:p>
          <a:r>
            <a:rPr lang="en-US" sz="900">
              <a:latin typeface="Courier New" pitchFamily="49" charset="0"/>
              <a:cs typeface="Courier New" pitchFamily="49" charset="0"/>
            </a:rPr>
            <a:t>24   Never married/single                    -4609.317**   292.020</a:t>
          </a:r>
        </a:p>
        <a:p>
          <a:pPr eaLnBrk="1" fontAlgn="auto" latinLnBrk="0" hangingPunct="1"/>
          <a:r>
            <a:rPr lang="en-US" sz="900">
              <a:solidFill>
                <a:schemeClr val="dk1"/>
              </a:solidFill>
              <a:effectLst/>
              <a:latin typeface="Courier New" pitchFamily="49" charset="0"/>
              <a:ea typeface="+mn-ea"/>
              <a:cs typeface="Courier New" pitchFamily="49" charset="0"/>
            </a:rPr>
            <a:t>   statefip [50 state coefficients edited out for space]</a:t>
          </a:r>
          <a:endParaRPr lang="en-US" sz="900">
            <a:latin typeface="Courier New" pitchFamily="49" charset="0"/>
            <a:cs typeface="Courier New" pitchFamily="49" charset="0"/>
          </a:endParaRPr>
        </a:p>
        <a:p>
          <a:r>
            <a:rPr lang="en-US" sz="900">
              <a:latin typeface="Courier New" pitchFamily="49" charset="0"/>
              <a:cs typeface="Courier New" pitchFamily="49" charset="0"/>
            </a:rPr>
            <a:t>75 _cons                                    -61033.878**  3237.883</a:t>
          </a:r>
        </a:p>
        <a:p>
          <a:r>
            <a:rPr lang="en-US" sz="900">
              <a:latin typeface="Courier New" pitchFamily="49" charset="0"/>
              <a:cs typeface="Courier New" pitchFamily="49" charset="0"/>
            </a:rPr>
            <a:t>-------------------------------------------------------------------</a:t>
          </a:r>
        </a:p>
        <a:p>
          <a:r>
            <a:rPr lang="en-US" sz="900">
              <a:latin typeface="Courier New" pitchFamily="49" charset="0"/>
              <a:cs typeface="Courier New" pitchFamily="49" charset="0"/>
            </a:rPr>
            <a:t>*  p &lt; .05</a:t>
          </a:r>
        </a:p>
        <a:p>
          <a:r>
            <a:rPr lang="en-US" sz="900">
              <a:latin typeface="Courier New" pitchFamily="49" charset="0"/>
              <a:cs typeface="Courier New" pitchFamily="49" charset="0"/>
            </a:rPr>
            <a:t>** p &lt; .01</a:t>
          </a:r>
        </a:p>
        <a:p>
          <a:endParaRPr lang="en-US" sz="900">
            <a:latin typeface="Courier New" pitchFamily="49" charset="0"/>
            <a:cs typeface="Courier New" pitchFamily="49" charset="0"/>
          </a:endParaRPr>
        </a:p>
        <a:p>
          <a:r>
            <a:rPr lang="en-US" sz="900">
              <a:latin typeface="Courier New" pitchFamily="49" charset="0"/>
              <a:cs typeface="Courier New" pitchFamily="49" charset="0"/>
            </a:rPr>
            <a:t>*The above regression with aweights and the robust SE option is the same as just specifying</a:t>
          </a:r>
          <a:r>
            <a:rPr lang="en-US" sz="900" baseline="0">
              <a:latin typeface="Courier New" pitchFamily="49" charset="0"/>
              <a:cs typeface="Courier New" pitchFamily="49" charset="0"/>
            </a:rPr>
            <a:t> the pweights (which defaults to robust SE):</a:t>
          </a:r>
        </a:p>
        <a:p>
          <a:endParaRPr lang="en-US" sz="900">
            <a:latin typeface="Courier New" pitchFamily="49" charset="0"/>
            <a:cs typeface="Courier New" pitchFamily="49" charset="0"/>
          </a:endParaRPr>
        </a:p>
        <a:p>
          <a:r>
            <a:rPr lang="en-US" sz="900" b="1">
              <a:latin typeface="Courier New" pitchFamily="49" charset="0"/>
              <a:cs typeface="Courier New" pitchFamily="49" charset="0"/>
            </a:rPr>
            <a:t>desmat: regress incwage  vietnam_vet female*race female*hispanic_dichotomous @age @age_sq @yrsed US_born @wkswork1 metro marst statefip if age&gt;=25 &amp; age&lt;=64 [pweight=perwt]</a:t>
          </a:r>
        </a:p>
        <a:p>
          <a:endParaRPr lang="en-US" sz="900" b="1">
            <a:latin typeface="Courier New" pitchFamily="49" charset="0"/>
            <a:cs typeface="Courier New" pitchFamily="49" charset="0"/>
          </a:endParaRPr>
        </a:p>
        <a:p>
          <a:r>
            <a:rPr lang="en-US" sz="900" b="0">
              <a:latin typeface="Courier New" pitchFamily="49" charset="0"/>
              <a:cs typeface="Courier New" pitchFamily="49" charset="0"/>
            </a:rPr>
            <a:t>*</a:t>
          </a:r>
          <a:r>
            <a:rPr lang="en-US" sz="900" b="0" baseline="0">
              <a:latin typeface="Courier New" pitchFamily="49" charset="0"/>
              <a:cs typeface="Courier New" pitchFamily="49" charset="0"/>
            </a:rPr>
            <a:t> And we would get the same result if we invoked STATA's svy command syntax for survey analysis (without desmat because desmat predates the svy syntax...)</a:t>
          </a:r>
        </a:p>
        <a:p>
          <a:endParaRPr lang="en-US" sz="900" b="0" baseline="0">
            <a:latin typeface="Courier New" pitchFamily="49" charset="0"/>
            <a:cs typeface="Courier New" pitchFamily="49" charset="0"/>
          </a:endParaRPr>
        </a:p>
        <a:p>
          <a:r>
            <a:rPr lang="en-US" sz="900" b="1" baseline="0">
              <a:latin typeface="Courier New" pitchFamily="49" charset="0"/>
              <a:cs typeface="Courier New" pitchFamily="49" charset="0"/>
            </a:rPr>
            <a:t>. svyset [pweight=perwt]</a:t>
          </a:r>
        </a:p>
        <a:p>
          <a:endParaRPr lang="en-US" sz="900" b="0" baseline="0">
            <a:latin typeface="Courier New" pitchFamily="49" charset="0"/>
            <a:cs typeface="Courier New" pitchFamily="49" charset="0"/>
          </a:endParaRPr>
        </a:p>
        <a:p>
          <a:r>
            <a:rPr lang="en-US" sz="900" b="0" baseline="0">
              <a:latin typeface="Courier New" pitchFamily="49" charset="0"/>
              <a:cs typeface="Courier New" pitchFamily="49" charset="0"/>
            </a:rPr>
            <a:t>      pweight: perwt</a:t>
          </a:r>
        </a:p>
        <a:p>
          <a:r>
            <a:rPr lang="en-US" sz="900" b="0" baseline="0">
              <a:latin typeface="Courier New" pitchFamily="49" charset="0"/>
              <a:cs typeface="Courier New" pitchFamily="49" charset="0"/>
            </a:rPr>
            <a:t>          VCE: linearized</a:t>
          </a:r>
        </a:p>
        <a:p>
          <a:r>
            <a:rPr lang="en-US" sz="900" b="0" baseline="0">
              <a:latin typeface="Courier New" pitchFamily="49" charset="0"/>
              <a:cs typeface="Courier New" pitchFamily="49" charset="0"/>
            </a:rPr>
            <a:t>  Single unit: missing</a:t>
          </a:r>
        </a:p>
        <a:p>
          <a:r>
            <a:rPr lang="en-US" sz="900" b="0" baseline="0">
              <a:latin typeface="Courier New" pitchFamily="49" charset="0"/>
              <a:cs typeface="Courier New" pitchFamily="49" charset="0"/>
            </a:rPr>
            <a:t>     Strata 1: &lt;one&gt;</a:t>
          </a:r>
        </a:p>
        <a:p>
          <a:r>
            <a:rPr lang="en-US" sz="900" b="0" baseline="0">
              <a:latin typeface="Courier New" pitchFamily="49" charset="0"/>
              <a:cs typeface="Courier New" pitchFamily="49" charset="0"/>
            </a:rPr>
            <a:t>         SU 1: &lt;observations&gt;</a:t>
          </a:r>
        </a:p>
        <a:p>
          <a:r>
            <a:rPr lang="en-US" sz="900" b="0" baseline="0">
              <a:latin typeface="Courier New" pitchFamily="49" charset="0"/>
              <a:cs typeface="Courier New" pitchFamily="49" charset="0"/>
            </a:rPr>
            <a:t>        FPC 1: &lt;zero&gt;</a:t>
          </a:r>
        </a:p>
        <a:p>
          <a:endParaRPr lang="en-US" sz="900" b="0" baseline="0">
            <a:latin typeface="Courier New" pitchFamily="49" charset="0"/>
            <a:cs typeface="Courier New" pitchFamily="49" charset="0"/>
          </a:endParaRPr>
        </a:p>
        <a:p>
          <a:r>
            <a:rPr lang="en-US" sz="900" b="1" baseline="0">
              <a:latin typeface="Courier New" pitchFamily="49" charset="0"/>
              <a:cs typeface="Courier New" pitchFamily="49" charset="0"/>
            </a:rPr>
            <a:t>svy:  regress incwage  vietnam_vet i.female##i.race i.female##i.hispanic_dichotomous age age_sq yrsed US_born wkswork1 i.metro i.marst i.statefip if age&gt;=25 &amp; age&lt;=64</a:t>
          </a:r>
        </a:p>
        <a:p>
          <a:endParaRPr lang="en-US" sz="900" b="0" baseline="0">
            <a:latin typeface="Courier New" pitchFamily="49" charset="0"/>
            <a:cs typeface="Courier New" pitchFamily="49" charset="0"/>
          </a:endParaRPr>
        </a:p>
        <a:p>
          <a:endParaRPr lang="en-US" sz="900" b="1">
            <a:latin typeface="Courier New" pitchFamily="49" charset="0"/>
            <a:cs typeface="Courier New" pitchFamily="49" charset="0"/>
          </a:endParaRPr>
        </a:p>
        <a:p>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9.bin"/></Relationships>
</file>

<file path=xl/worksheets/_rels/sheet16.xml.rels><?xml version="1.0" encoding="UTF-8" standalone="yes"?>
<Relationships xmlns="http://schemas.openxmlformats.org/package/2006/relationships"><Relationship Id="rId8" Type="http://schemas.openxmlformats.org/officeDocument/2006/relationships/oleObject" Target="../embeddings/oleObject3.bin"/><Relationship Id="rId3" Type="http://schemas.openxmlformats.org/officeDocument/2006/relationships/vmlDrawing" Target="../drawings/vmlDrawing1.vml"/><Relationship Id="rId7" Type="http://schemas.openxmlformats.org/officeDocument/2006/relationships/image" Target="../media/image7.emf"/><Relationship Id="rId2" Type="http://schemas.openxmlformats.org/officeDocument/2006/relationships/drawing" Target="../drawings/drawing22.xml"/><Relationship Id="rId1" Type="http://schemas.openxmlformats.org/officeDocument/2006/relationships/printerSettings" Target="../printerSettings/printerSettings10.bin"/><Relationship Id="rId6" Type="http://schemas.openxmlformats.org/officeDocument/2006/relationships/oleObject" Target="../embeddings/oleObject2.bin"/><Relationship Id="rId5" Type="http://schemas.openxmlformats.org/officeDocument/2006/relationships/image" Target="../media/image6.wmf"/><Relationship Id="rId4" Type="http://schemas.openxmlformats.org/officeDocument/2006/relationships/oleObject" Target="../embeddings/oleObject1.bin"/><Relationship Id="rId9" Type="http://schemas.openxmlformats.org/officeDocument/2006/relationships/image" Target="../media/image8.wmf"/></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11.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12.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13.bin"/></Relationships>
</file>

<file path=xl/worksheets/_rels/sheet21.xml.rels><?xml version="1.0" encoding="UTF-8" standalone="yes"?>
<Relationships xmlns="http://schemas.openxmlformats.org/package/2006/relationships"><Relationship Id="rId3" Type="http://schemas.openxmlformats.org/officeDocument/2006/relationships/vmlDrawing" Target="../drawings/vmlDrawing2.vml"/><Relationship Id="rId7" Type="http://schemas.openxmlformats.org/officeDocument/2006/relationships/image" Target="../media/image11.emf"/><Relationship Id="rId2" Type="http://schemas.openxmlformats.org/officeDocument/2006/relationships/drawing" Target="../drawings/drawing26.xml"/><Relationship Id="rId1" Type="http://schemas.openxmlformats.org/officeDocument/2006/relationships/printerSettings" Target="../printerSettings/printerSettings14.bin"/><Relationship Id="rId6" Type="http://schemas.openxmlformats.org/officeDocument/2006/relationships/oleObject" Target="../embeddings/oleObject5.bin"/><Relationship Id="rId5" Type="http://schemas.openxmlformats.org/officeDocument/2006/relationships/image" Target="../media/image10.emf"/><Relationship Id="rId4" Type="http://schemas.openxmlformats.org/officeDocument/2006/relationships/oleObject" Target="../embeddings/oleObject4.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15.bin"/></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3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G5" sqref="F5:G5"/>
    </sheetView>
  </sheetViews>
  <sheetFormatPr defaultRowHeight="13.2" x14ac:dyDescent="0.25"/>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K4:DL105"/>
  <sheetViews>
    <sheetView topLeftCell="B105" zoomScaleNormal="100" workbookViewId="0">
      <selection activeCell="P64" sqref="P64"/>
    </sheetView>
  </sheetViews>
  <sheetFormatPr defaultRowHeight="13.2" x14ac:dyDescent="0.25"/>
  <cols>
    <col min="11" max="11" width="14.88671875" customWidth="1"/>
    <col min="12" max="12" width="13.33203125" customWidth="1"/>
    <col min="13" max="13" width="14.44140625" customWidth="1"/>
  </cols>
  <sheetData>
    <row r="4" spans="11:13" x14ac:dyDescent="0.25">
      <c r="L4" t="s">
        <v>165</v>
      </c>
      <c r="M4" t="s">
        <v>180</v>
      </c>
    </row>
    <row r="5" spans="11:13" x14ac:dyDescent="0.25">
      <c r="K5" s="21" t="s">
        <v>357</v>
      </c>
      <c r="L5" s="22">
        <v>0.5</v>
      </c>
      <c r="M5" s="22">
        <f>L46</f>
        <v>0.51209528118880354</v>
      </c>
    </row>
    <row r="6" spans="11:13" x14ac:dyDescent="0.25">
      <c r="K6" s="21" t="s">
        <v>358</v>
      </c>
      <c r="L6" s="22">
        <f>1/12</f>
        <v>8.3333333333333329E-2</v>
      </c>
      <c r="M6" s="22">
        <f>L47</f>
        <v>8.6083234044447302E-2</v>
      </c>
    </row>
    <row r="7" spans="11:13" x14ac:dyDescent="0.25">
      <c r="K7" s="21" t="s">
        <v>359</v>
      </c>
      <c r="L7" s="22">
        <f>SQRT(L6)</f>
        <v>0.28867513459481287</v>
      </c>
      <c r="M7" s="22">
        <f>L48</f>
        <v>0.29028091184572152</v>
      </c>
    </row>
    <row r="8" spans="11:13" x14ac:dyDescent="0.25">
      <c r="K8" s="23" t="s">
        <v>360</v>
      </c>
      <c r="L8" s="24">
        <f>L7/(SQRT(10))</f>
        <v>9.1287092917527679E-2</v>
      </c>
      <c r="M8" s="24">
        <f>N46</f>
        <v>8.6954934993588751E-2</v>
      </c>
    </row>
    <row r="9" spans="11:13" x14ac:dyDescent="0.25">
      <c r="K9" s="21" t="s">
        <v>361</v>
      </c>
      <c r="L9" s="22">
        <v>0.5</v>
      </c>
      <c r="M9" s="22">
        <f>L60</f>
        <v>0.50167509205498928</v>
      </c>
    </row>
    <row r="10" spans="11:13" x14ac:dyDescent="0.25">
      <c r="K10" s="21" t="s">
        <v>362</v>
      </c>
      <c r="L10" s="22">
        <f>1/12</f>
        <v>8.3333333333333329E-2</v>
      </c>
      <c r="M10" s="22">
        <f>L61</f>
        <v>8.1519643460228469E-2</v>
      </c>
    </row>
    <row r="11" spans="11:13" x14ac:dyDescent="0.25">
      <c r="K11" s="21" t="s">
        <v>363</v>
      </c>
      <c r="L11" s="22">
        <f>SQRT(L10)</f>
        <v>0.28867513459481287</v>
      </c>
      <c r="M11" s="22">
        <f>L62</f>
        <v>0.28437583151254653</v>
      </c>
    </row>
    <row r="12" spans="11:13" x14ac:dyDescent="0.25">
      <c r="K12" s="23" t="s">
        <v>364</v>
      </c>
      <c r="L12" s="24">
        <f>L7/(SQRT(40))</f>
        <v>4.564354645876384E-2</v>
      </c>
      <c r="M12" s="24">
        <f>N60</f>
        <v>4.2631584426533399E-2</v>
      </c>
    </row>
    <row r="13" spans="11:13" x14ac:dyDescent="0.25">
      <c r="K13" s="23" t="s">
        <v>365</v>
      </c>
      <c r="L13" s="24">
        <f>L12/L8</f>
        <v>0.5</v>
      </c>
      <c r="M13" s="24">
        <f>M12/M8</f>
        <v>0.49027216718265221</v>
      </c>
    </row>
    <row r="14" spans="11:13" x14ac:dyDescent="0.25">
      <c r="K14" s="2"/>
    </row>
    <row r="15" spans="11:13" x14ac:dyDescent="0.25">
      <c r="K15" s="2"/>
    </row>
    <row r="32" spans="16:16" x14ac:dyDescent="0.25">
      <c r="P32" t="s">
        <v>178</v>
      </c>
    </row>
    <row r="33" spans="11:116" x14ac:dyDescent="0.25">
      <c r="P33" t="s">
        <v>169</v>
      </c>
    </row>
    <row r="34" spans="11:116" x14ac:dyDescent="0.25">
      <c r="Q34">
        <v>1</v>
      </c>
      <c r="R34">
        <f>Q34+1</f>
        <v>2</v>
      </c>
      <c r="S34">
        <f t="shared" ref="S34:CD34" si="0">R34+1</f>
        <v>3</v>
      </c>
      <c r="T34">
        <f t="shared" si="0"/>
        <v>4</v>
      </c>
      <c r="U34">
        <f t="shared" si="0"/>
        <v>5</v>
      </c>
      <c r="V34">
        <f t="shared" si="0"/>
        <v>6</v>
      </c>
      <c r="W34">
        <f t="shared" si="0"/>
        <v>7</v>
      </c>
      <c r="X34">
        <f t="shared" si="0"/>
        <v>8</v>
      </c>
      <c r="Y34">
        <f t="shared" si="0"/>
        <v>9</v>
      </c>
      <c r="Z34">
        <f t="shared" si="0"/>
        <v>10</v>
      </c>
      <c r="AA34">
        <f t="shared" si="0"/>
        <v>11</v>
      </c>
      <c r="AB34">
        <f t="shared" si="0"/>
        <v>12</v>
      </c>
      <c r="AC34">
        <f t="shared" si="0"/>
        <v>13</v>
      </c>
      <c r="AD34">
        <f t="shared" si="0"/>
        <v>14</v>
      </c>
      <c r="AE34">
        <f t="shared" si="0"/>
        <v>15</v>
      </c>
      <c r="AF34">
        <f t="shared" si="0"/>
        <v>16</v>
      </c>
      <c r="AG34">
        <f t="shared" si="0"/>
        <v>17</v>
      </c>
      <c r="AH34">
        <f t="shared" si="0"/>
        <v>18</v>
      </c>
      <c r="AI34">
        <f t="shared" si="0"/>
        <v>19</v>
      </c>
      <c r="AJ34">
        <f t="shared" si="0"/>
        <v>20</v>
      </c>
      <c r="AK34">
        <f t="shared" si="0"/>
        <v>21</v>
      </c>
      <c r="AL34">
        <f t="shared" si="0"/>
        <v>22</v>
      </c>
      <c r="AM34">
        <f t="shared" si="0"/>
        <v>23</v>
      </c>
      <c r="AN34">
        <f t="shared" si="0"/>
        <v>24</v>
      </c>
      <c r="AO34">
        <f t="shared" si="0"/>
        <v>25</v>
      </c>
      <c r="AP34">
        <f t="shared" si="0"/>
        <v>26</v>
      </c>
      <c r="AQ34">
        <f t="shared" si="0"/>
        <v>27</v>
      </c>
      <c r="AR34">
        <f t="shared" si="0"/>
        <v>28</v>
      </c>
      <c r="AS34">
        <f t="shared" si="0"/>
        <v>29</v>
      </c>
      <c r="AT34">
        <f t="shared" si="0"/>
        <v>30</v>
      </c>
      <c r="AU34">
        <f t="shared" si="0"/>
        <v>31</v>
      </c>
      <c r="AV34">
        <f t="shared" si="0"/>
        <v>32</v>
      </c>
      <c r="AW34">
        <f t="shared" si="0"/>
        <v>33</v>
      </c>
      <c r="AX34">
        <f t="shared" si="0"/>
        <v>34</v>
      </c>
      <c r="AY34">
        <f t="shared" si="0"/>
        <v>35</v>
      </c>
      <c r="AZ34">
        <f t="shared" si="0"/>
        <v>36</v>
      </c>
      <c r="BA34">
        <f t="shared" si="0"/>
        <v>37</v>
      </c>
      <c r="BB34">
        <f t="shared" si="0"/>
        <v>38</v>
      </c>
      <c r="BC34">
        <f t="shared" si="0"/>
        <v>39</v>
      </c>
      <c r="BD34">
        <f t="shared" si="0"/>
        <v>40</v>
      </c>
      <c r="BE34">
        <f t="shared" si="0"/>
        <v>41</v>
      </c>
      <c r="BF34">
        <f t="shared" si="0"/>
        <v>42</v>
      </c>
      <c r="BG34">
        <f t="shared" si="0"/>
        <v>43</v>
      </c>
      <c r="BH34">
        <f t="shared" si="0"/>
        <v>44</v>
      </c>
      <c r="BI34">
        <f t="shared" si="0"/>
        <v>45</v>
      </c>
      <c r="BJ34">
        <f t="shared" si="0"/>
        <v>46</v>
      </c>
      <c r="BK34">
        <f t="shared" si="0"/>
        <v>47</v>
      </c>
      <c r="BL34">
        <f t="shared" si="0"/>
        <v>48</v>
      </c>
      <c r="BM34">
        <f t="shared" si="0"/>
        <v>49</v>
      </c>
      <c r="BN34">
        <f t="shared" si="0"/>
        <v>50</v>
      </c>
      <c r="BO34">
        <f t="shared" si="0"/>
        <v>51</v>
      </c>
      <c r="BP34">
        <f t="shared" si="0"/>
        <v>52</v>
      </c>
      <c r="BQ34">
        <f t="shared" si="0"/>
        <v>53</v>
      </c>
      <c r="BR34">
        <f t="shared" si="0"/>
        <v>54</v>
      </c>
      <c r="BS34">
        <f t="shared" si="0"/>
        <v>55</v>
      </c>
      <c r="BT34">
        <f t="shared" si="0"/>
        <v>56</v>
      </c>
      <c r="BU34">
        <f t="shared" si="0"/>
        <v>57</v>
      </c>
      <c r="BV34">
        <f t="shared" si="0"/>
        <v>58</v>
      </c>
      <c r="BW34">
        <f t="shared" si="0"/>
        <v>59</v>
      </c>
      <c r="BX34">
        <f t="shared" si="0"/>
        <v>60</v>
      </c>
      <c r="BY34">
        <f t="shared" si="0"/>
        <v>61</v>
      </c>
      <c r="BZ34">
        <f t="shared" si="0"/>
        <v>62</v>
      </c>
      <c r="CA34">
        <f t="shared" si="0"/>
        <v>63</v>
      </c>
      <c r="CB34">
        <f t="shared" si="0"/>
        <v>64</v>
      </c>
      <c r="CC34">
        <f t="shared" si="0"/>
        <v>65</v>
      </c>
      <c r="CD34">
        <f t="shared" si="0"/>
        <v>66</v>
      </c>
      <c r="CE34">
        <f t="shared" ref="CE34:DL34" si="1">CD34+1</f>
        <v>67</v>
      </c>
      <c r="CF34">
        <f t="shared" si="1"/>
        <v>68</v>
      </c>
      <c r="CG34">
        <f t="shared" si="1"/>
        <v>69</v>
      </c>
      <c r="CH34">
        <f t="shared" si="1"/>
        <v>70</v>
      </c>
      <c r="CI34">
        <f t="shared" si="1"/>
        <v>71</v>
      </c>
      <c r="CJ34">
        <f t="shared" si="1"/>
        <v>72</v>
      </c>
      <c r="CK34">
        <f t="shared" si="1"/>
        <v>73</v>
      </c>
      <c r="CL34">
        <f t="shared" si="1"/>
        <v>74</v>
      </c>
      <c r="CM34">
        <f t="shared" si="1"/>
        <v>75</v>
      </c>
      <c r="CN34">
        <f t="shared" si="1"/>
        <v>76</v>
      </c>
      <c r="CO34">
        <f t="shared" si="1"/>
        <v>77</v>
      </c>
      <c r="CP34">
        <f t="shared" si="1"/>
        <v>78</v>
      </c>
      <c r="CQ34">
        <f t="shared" si="1"/>
        <v>79</v>
      </c>
      <c r="CR34">
        <f t="shared" si="1"/>
        <v>80</v>
      </c>
      <c r="CS34">
        <f t="shared" si="1"/>
        <v>81</v>
      </c>
      <c r="CT34">
        <f t="shared" si="1"/>
        <v>82</v>
      </c>
      <c r="CU34">
        <f t="shared" si="1"/>
        <v>83</v>
      </c>
      <c r="CV34">
        <f t="shared" si="1"/>
        <v>84</v>
      </c>
      <c r="CW34">
        <f t="shared" si="1"/>
        <v>85</v>
      </c>
      <c r="CX34">
        <f t="shared" si="1"/>
        <v>86</v>
      </c>
      <c r="CY34">
        <f t="shared" si="1"/>
        <v>87</v>
      </c>
      <c r="CZ34">
        <f t="shared" si="1"/>
        <v>88</v>
      </c>
      <c r="DA34">
        <f t="shared" si="1"/>
        <v>89</v>
      </c>
      <c r="DB34">
        <f t="shared" si="1"/>
        <v>90</v>
      </c>
      <c r="DC34">
        <f t="shared" si="1"/>
        <v>91</v>
      </c>
      <c r="DD34">
        <f t="shared" si="1"/>
        <v>92</v>
      </c>
      <c r="DE34">
        <f t="shared" si="1"/>
        <v>93</v>
      </c>
      <c r="DF34">
        <f t="shared" si="1"/>
        <v>94</v>
      </c>
      <c r="DG34">
        <f t="shared" si="1"/>
        <v>95</v>
      </c>
      <c r="DH34">
        <f t="shared" si="1"/>
        <v>96</v>
      </c>
      <c r="DI34">
        <f t="shared" si="1"/>
        <v>97</v>
      </c>
      <c r="DJ34">
        <f t="shared" si="1"/>
        <v>98</v>
      </c>
      <c r="DK34">
        <f t="shared" si="1"/>
        <v>99</v>
      </c>
      <c r="DL34">
        <f t="shared" si="1"/>
        <v>100</v>
      </c>
    </row>
    <row r="35" spans="11:116" x14ac:dyDescent="0.25">
      <c r="Q35">
        <v>0.98782747974779328</v>
      </c>
      <c r="R35">
        <v>0.16822205249538036</v>
      </c>
      <c r="S35">
        <v>0.32010455713050234</v>
      </c>
      <c r="T35">
        <v>0.95818257866351009</v>
      </c>
      <c r="U35">
        <v>0.52243205433256623</v>
      </c>
      <c r="V35">
        <v>1.6532600132958208E-2</v>
      </c>
      <c r="W35">
        <v>0.57799290578256479</v>
      </c>
      <c r="X35">
        <v>0.67965469056882188</v>
      </c>
      <c r="Y35">
        <v>0.10004307639972509</v>
      </c>
      <c r="Z35">
        <v>0.63872717719602368</v>
      </c>
      <c r="AA35">
        <v>5.7747071117185911E-2</v>
      </c>
      <c r="AB35">
        <v>0.89715819785441231</v>
      </c>
      <c r="AC35">
        <v>0.20198812818328893</v>
      </c>
      <c r="AD35">
        <v>0.93673388808056779</v>
      </c>
      <c r="AE35">
        <v>0.87484183925625736</v>
      </c>
      <c r="AF35">
        <v>3.303033570351932E-2</v>
      </c>
      <c r="AG35">
        <v>0.60225394426324308</v>
      </c>
      <c r="AH35">
        <v>0.94731360931028341</v>
      </c>
      <c r="AI35">
        <v>0.77828403629337917</v>
      </c>
      <c r="AJ35">
        <v>0.73884743727679592</v>
      </c>
      <c r="AK35">
        <v>0.43200849541268393</v>
      </c>
      <c r="AL35">
        <v>0.96676044796892491</v>
      </c>
      <c r="AM35">
        <v>0.76568650281151651</v>
      </c>
      <c r="AN35">
        <v>1.8471111903661352E-2</v>
      </c>
      <c r="AO35">
        <v>0.61611700585814266</v>
      </c>
      <c r="AP35">
        <v>9.6441532819096842E-2</v>
      </c>
      <c r="AQ35">
        <v>0.36362081635008908</v>
      </c>
      <c r="AR35">
        <v>0.33136437422487641</v>
      </c>
      <c r="AS35">
        <v>0.54084626251124579</v>
      </c>
      <c r="AT35">
        <v>0.86247112294490336</v>
      </c>
      <c r="AU35">
        <v>0.54022544189586608</v>
      </c>
      <c r="AV35">
        <v>0.7653918593007365</v>
      </c>
      <c r="AW35">
        <v>0.12477719253315644</v>
      </c>
      <c r="AX35">
        <v>0.64813486812944299</v>
      </c>
      <c r="AY35">
        <v>0.54386689925957477</v>
      </c>
      <c r="AZ35">
        <v>0.52814462828377007</v>
      </c>
      <c r="BA35">
        <v>0.11972137490583634</v>
      </c>
      <c r="BB35">
        <v>0.9949499502187138</v>
      </c>
      <c r="BC35">
        <v>0.614788097988197</v>
      </c>
      <c r="BD35">
        <v>4.5237342082756982E-2</v>
      </c>
      <c r="BE35">
        <v>0.48726359475631681</v>
      </c>
      <c r="BF35">
        <v>0.6270911017873817</v>
      </c>
      <c r="BG35">
        <v>0.87303765387567056</v>
      </c>
      <c r="BH35">
        <v>0.31412571296057568</v>
      </c>
      <c r="BI35">
        <v>0.23995398581371341</v>
      </c>
      <c r="BJ35">
        <v>0.79942167647940687</v>
      </c>
      <c r="BK35">
        <v>0.33161170425489983</v>
      </c>
      <c r="BL35">
        <v>0.96987448737123638</v>
      </c>
      <c r="BM35">
        <v>0.34866747291251077</v>
      </c>
      <c r="BN35">
        <v>0.47457847376824724</v>
      </c>
      <c r="BO35">
        <v>4.6517877956185671E-2</v>
      </c>
      <c r="BP35">
        <v>6.3406407699479306E-2</v>
      </c>
      <c r="BQ35">
        <v>0.92565701658626198</v>
      </c>
      <c r="BR35">
        <v>8.8886893678930434E-2</v>
      </c>
      <c r="BS35">
        <v>0.16950982077579474</v>
      </c>
      <c r="BT35">
        <v>0.96727683908013673</v>
      </c>
      <c r="BU35">
        <v>0.83716360602282514</v>
      </c>
      <c r="BV35">
        <v>0.99510175016565316</v>
      </c>
      <c r="BW35">
        <v>0.10561537687973299</v>
      </c>
      <c r="BX35">
        <v>0.45994333585771163</v>
      </c>
      <c r="BY35">
        <v>0.31482845858594377</v>
      </c>
      <c r="BZ35">
        <v>0.14161877255377697</v>
      </c>
      <c r="CA35">
        <v>4.929225064364795E-2</v>
      </c>
      <c r="CB35">
        <v>0.31052057126651861</v>
      </c>
      <c r="CC35">
        <v>0.83385740847924894</v>
      </c>
      <c r="CD35">
        <v>0.52493567470384406</v>
      </c>
      <c r="CE35">
        <v>0.60458826645248731</v>
      </c>
      <c r="CF35">
        <v>0.87269182987787808</v>
      </c>
      <c r="CG35">
        <v>0.91778823064060422</v>
      </c>
      <c r="CH35">
        <v>0.80954012137403453</v>
      </c>
      <c r="CI35">
        <v>0.70485901439308929</v>
      </c>
      <c r="CJ35">
        <v>0.63170735452990989</v>
      </c>
      <c r="CK35">
        <v>0.20925583824505356</v>
      </c>
      <c r="CL35">
        <v>0.31291440467101617</v>
      </c>
      <c r="CM35">
        <v>0.34369527404977029</v>
      </c>
      <c r="CN35">
        <v>0.64261344279405797</v>
      </c>
      <c r="CO35">
        <v>0.31794868044327629</v>
      </c>
      <c r="CP35">
        <v>0.78531763341642535</v>
      </c>
      <c r="CQ35">
        <v>0.81580478271339718</v>
      </c>
      <c r="CR35">
        <v>0.23009802827371217</v>
      </c>
      <c r="CS35">
        <v>4.0626761272612999E-3</v>
      </c>
      <c r="CT35">
        <v>0.11086924583322627</v>
      </c>
      <c r="CU35">
        <v>5.8190328115206746E-2</v>
      </c>
      <c r="CV35">
        <v>0.69853941944545661</v>
      </c>
      <c r="CW35">
        <v>0.56696537382937429</v>
      </c>
      <c r="CX35">
        <v>0.37826337828486434</v>
      </c>
      <c r="CY35">
        <v>0.13596513565266144</v>
      </c>
      <c r="CZ35">
        <v>0.52492424478799871</v>
      </c>
      <c r="DA35">
        <v>0.49233506293529272</v>
      </c>
      <c r="DB35">
        <v>0.43398008750982386</v>
      </c>
      <c r="DC35">
        <v>0.3297664339801698</v>
      </c>
      <c r="DD35">
        <v>0.8474751192476464</v>
      </c>
      <c r="DE35">
        <v>0.26447313113531745</v>
      </c>
      <c r="DF35">
        <v>0.60194787995269494</v>
      </c>
      <c r="DG35">
        <v>0.94145601541702462</v>
      </c>
      <c r="DH35">
        <v>0.25085441059875802</v>
      </c>
      <c r="DI35">
        <v>0.85249349040246813</v>
      </c>
      <c r="DJ35">
        <v>0.5498962426395515</v>
      </c>
      <c r="DK35">
        <v>0.74232596303530496</v>
      </c>
      <c r="DL35">
        <v>0.59460996972999958</v>
      </c>
    </row>
    <row r="36" spans="11:116" x14ac:dyDescent="0.25">
      <c r="Q36">
        <v>0.4339589232212937</v>
      </c>
      <c r="R36">
        <v>0.73438032170015721</v>
      </c>
      <c r="S36">
        <v>0.56046641724398416</v>
      </c>
      <c r="T36">
        <v>0.55201075316844239</v>
      </c>
      <c r="U36">
        <v>0.50893386727272993</v>
      </c>
      <c r="V36">
        <v>0.45083748548068137</v>
      </c>
      <c r="W36">
        <v>0.8862719057716939</v>
      </c>
      <c r="X36">
        <v>0.28771358380581091</v>
      </c>
      <c r="Y36">
        <v>0.84643355686897626</v>
      </c>
      <c r="Z36">
        <v>0.10759798492632822</v>
      </c>
      <c r="AA36">
        <v>0.98698387130429599</v>
      </c>
      <c r="AB36">
        <v>0.87583971832584329</v>
      </c>
      <c r="AC36">
        <v>0.83320067810691256</v>
      </c>
      <c r="AD36">
        <v>7.5186687988273881E-2</v>
      </c>
      <c r="AE36">
        <v>0.61978973283778971</v>
      </c>
      <c r="AF36">
        <v>0.16629319993272773</v>
      </c>
      <c r="AG36">
        <v>0.37684353931904657</v>
      </c>
      <c r="AH36">
        <v>0.19172665235638453</v>
      </c>
      <c r="AI36">
        <v>0.15877979205247317</v>
      </c>
      <c r="AJ36">
        <v>0.58766474733897933</v>
      </c>
      <c r="AK36">
        <v>0.66681061611601855</v>
      </c>
      <c r="AL36">
        <v>0.95838787541818693</v>
      </c>
      <c r="AM36">
        <v>0.53865148201383661</v>
      </c>
      <c r="AN36">
        <v>0.30753185788937909</v>
      </c>
      <c r="AO36">
        <v>0.48170333159204248</v>
      </c>
      <c r="AP36">
        <v>1.9746565449224818E-2</v>
      </c>
      <c r="AQ36">
        <v>0.14234627683693474</v>
      </c>
      <c r="AR36">
        <v>0.1941118155360575</v>
      </c>
      <c r="AS36">
        <v>0.58346737962067863</v>
      </c>
      <c r="AT36">
        <v>0.4444622546848036</v>
      </c>
      <c r="AU36">
        <v>0.27513025945619241</v>
      </c>
      <c r="AV36">
        <v>0.26560511926561259</v>
      </c>
      <c r="AW36">
        <v>0.71920330758122786</v>
      </c>
      <c r="AX36">
        <v>0.50701075523878858</v>
      </c>
      <c r="AY36">
        <v>0.56395420014264053</v>
      </c>
      <c r="AZ36">
        <v>0.80552660087261652</v>
      </c>
      <c r="BA36">
        <v>0.28807416996680457</v>
      </c>
      <c r="BB36">
        <v>0.38775024398770053</v>
      </c>
      <c r="BC36">
        <v>0.30647320320687488</v>
      </c>
      <c r="BD36">
        <v>8.4655694718176244E-2</v>
      </c>
      <c r="BE36">
        <v>0.61490482720889483</v>
      </c>
      <c r="BF36">
        <v>0.19163501855615506</v>
      </c>
      <c r="BG36">
        <v>0.25884423999881245</v>
      </c>
      <c r="BH36">
        <v>0.32060802833710245</v>
      </c>
      <c r="BI36">
        <v>0.90277329868312628</v>
      </c>
      <c r="BJ36">
        <v>0.3478933669831914</v>
      </c>
      <c r="BK36">
        <v>0.8720841419227281</v>
      </c>
      <c r="BL36">
        <v>0.94968482311262559</v>
      </c>
      <c r="BM36">
        <v>6.5974789095887942E-2</v>
      </c>
      <c r="BN36">
        <v>0.14973071071548211</v>
      </c>
      <c r="BO36">
        <v>0.7166369367497738</v>
      </c>
      <c r="BP36">
        <v>0.3026828195284974</v>
      </c>
      <c r="BQ36">
        <v>0.85929758937300815</v>
      </c>
      <c r="BR36">
        <v>0.37295223231306718</v>
      </c>
      <c r="BS36">
        <v>0.97520054663275446</v>
      </c>
      <c r="BT36">
        <v>0.65589548028156486</v>
      </c>
      <c r="BU36">
        <v>0.76083884524846734</v>
      </c>
      <c r="BV36">
        <v>0.40962618519778182</v>
      </c>
      <c r="BW36">
        <v>0.15009182741527849</v>
      </c>
      <c r="BX36">
        <v>0.26316404545004302</v>
      </c>
      <c r="BY36">
        <v>0.7454173648724598</v>
      </c>
      <c r="BZ36">
        <v>0.95526741242767432</v>
      </c>
      <c r="CA36">
        <v>0.89258445218952431</v>
      </c>
      <c r="CB36">
        <v>0.28323195331828099</v>
      </c>
      <c r="CC36">
        <v>0.83234053883763637</v>
      </c>
      <c r="CD36">
        <v>0.62775892442676806</v>
      </c>
      <c r="CE36">
        <v>0.43172379528912952</v>
      </c>
      <c r="CF36">
        <v>0.17072053454100988</v>
      </c>
      <c r="CG36">
        <v>0.85769672725806001</v>
      </c>
      <c r="CH36">
        <v>0.65088540140735685</v>
      </c>
      <c r="CI36">
        <v>0.55685422165157483</v>
      </c>
      <c r="CJ36">
        <v>7.6637840116426936E-2</v>
      </c>
      <c r="CK36">
        <v>0.87155478342894122</v>
      </c>
      <c r="CL36">
        <v>0.75085505563167665</v>
      </c>
      <c r="CM36">
        <v>0.35882835869636853</v>
      </c>
      <c r="CN36">
        <v>0.26463775703535597</v>
      </c>
      <c r="CO36">
        <v>0.21873884423097545</v>
      </c>
      <c r="CP36">
        <v>0.44551619240988294</v>
      </c>
      <c r="CQ36">
        <v>0.62585265746033869</v>
      </c>
      <c r="CR36">
        <v>0.7102759179862792</v>
      </c>
      <c r="CS36">
        <v>0.83111754324806064</v>
      </c>
      <c r="CT36">
        <v>0.61671923920356253</v>
      </c>
      <c r="CU36">
        <v>1.097521818761038E-2</v>
      </c>
      <c r="CV36">
        <v>0.99894482052154676</v>
      </c>
      <c r="CW36">
        <v>0.84840934211074259</v>
      </c>
      <c r="CX36">
        <v>0.439475869603001</v>
      </c>
      <c r="CY36">
        <v>0.30384237107283507</v>
      </c>
      <c r="CZ36">
        <v>0.24725330631323517</v>
      </c>
      <c r="DA36">
        <v>0.4860483022825659</v>
      </c>
      <c r="DB36">
        <v>0.69170371707973066</v>
      </c>
      <c r="DC36">
        <v>0.43353244003483349</v>
      </c>
      <c r="DD36">
        <v>0.93342058209968881</v>
      </c>
      <c r="DE36">
        <v>0.33486380104381741</v>
      </c>
      <c r="DF36">
        <v>0.90871705133078984</v>
      </c>
      <c r="DG36">
        <v>0.72148811968699711</v>
      </c>
      <c r="DH36">
        <v>0.94615044599860898</v>
      </c>
      <c r="DI36">
        <v>0.35485715233879134</v>
      </c>
      <c r="DJ36">
        <v>0.26342011926972408</v>
      </c>
      <c r="DK36">
        <v>0.26031834796023423</v>
      </c>
      <c r="DL36">
        <v>0.79782231746038224</v>
      </c>
    </row>
    <row r="37" spans="11:116" x14ac:dyDescent="0.25">
      <c r="Q37">
        <v>0.12191195632544716</v>
      </c>
      <c r="R37">
        <v>3.5289010215806549E-2</v>
      </c>
      <c r="S37">
        <v>0.78469632943611622</v>
      </c>
      <c r="T37">
        <v>0.71397839209743985</v>
      </c>
      <c r="U37">
        <v>0.19311578895677872</v>
      </c>
      <c r="V37">
        <v>0.80149034452383128</v>
      </c>
      <c r="W37">
        <v>0.64800056854697452</v>
      </c>
      <c r="X37">
        <v>0.22491069983676315</v>
      </c>
      <c r="Y37">
        <v>5.9310096850900829E-2</v>
      </c>
      <c r="Z37">
        <v>0.93113696146941138</v>
      </c>
      <c r="AA37">
        <v>0.37992707949091642</v>
      </c>
      <c r="AB37">
        <v>0.624306778413934</v>
      </c>
      <c r="AC37">
        <v>0.52819780324586141</v>
      </c>
      <c r="AD37">
        <v>0.6419526776048885</v>
      </c>
      <c r="AE37">
        <v>0.82857375760995566</v>
      </c>
      <c r="AF37">
        <v>0.63420048737456991</v>
      </c>
      <c r="AG37">
        <v>0.69431350565108652</v>
      </c>
      <c r="AH37">
        <v>6.4265999320668676E-2</v>
      </c>
      <c r="AI37">
        <v>0.36770632828707067</v>
      </c>
      <c r="AJ37">
        <v>0.45517710732106731</v>
      </c>
      <c r="AK37">
        <v>0.50569800020204259</v>
      </c>
      <c r="AL37">
        <v>0.67138698426023424</v>
      </c>
      <c r="AM37">
        <v>0.9028994197605007</v>
      </c>
      <c r="AN37">
        <v>0.58652846787736301</v>
      </c>
      <c r="AO37">
        <v>0.50741002358215415</v>
      </c>
      <c r="AP37">
        <v>0.48516860033586795</v>
      </c>
      <c r="AQ37">
        <v>5.2150898559136571E-2</v>
      </c>
      <c r="AR37">
        <v>0.38530174928026834</v>
      </c>
      <c r="AS37">
        <v>0.2598066815153206</v>
      </c>
      <c r="AT37">
        <v>0.77274616196364487</v>
      </c>
      <c r="AU37">
        <v>0.35138364495629837</v>
      </c>
      <c r="AV37">
        <v>0.15010411580628014</v>
      </c>
      <c r="AW37">
        <v>0.38384833347721736</v>
      </c>
      <c r="AX37">
        <v>0.98581007975171953</v>
      </c>
      <c r="AY37">
        <v>0.85212024163746225</v>
      </c>
      <c r="AZ37">
        <v>0.88422012151675844</v>
      </c>
      <c r="BA37">
        <v>0.13714041608463301</v>
      </c>
      <c r="BB37">
        <v>6.7353367180791546E-2</v>
      </c>
      <c r="BC37">
        <v>0.68874608255377057</v>
      </c>
      <c r="BD37">
        <v>0.38660376058073487</v>
      </c>
      <c r="BE37">
        <v>4.6859663397134765E-2</v>
      </c>
      <c r="BF37">
        <v>0.4200812232605306</v>
      </c>
      <c r="BG37">
        <v>0.82902064167102907</v>
      </c>
      <c r="BH37">
        <v>2.3048851176478813E-2</v>
      </c>
      <c r="BI37">
        <v>0.57409440419842128</v>
      </c>
      <c r="BJ37">
        <v>0.39247063269541016</v>
      </c>
      <c r="BK37">
        <v>0.66541070162317983</v>
      </c>
      <c r="BL37">
        <v>0.2098276412491531</v>
      </c>
      <c r="BM37">
        <v>0.92859170793255807</v>
      </c>
      <c r="BN37">
        <v>0.91049060565285167</v>
      </c>
      <c r="BO37">
        <v>0.13956511665625104</v>
      </c>
      <c r="BP37">
        <v>0.88033768104148913</v>
      </c>
      <c r="BQ37">
        <v>7.6925084647303521E-3</v>
      </c>
      <c r="BR37">
        <v>0.75945263211678804</v>
      </c>
      <c r="BS37">
        <v>0.79562701897534094</v>
      </c>
      <c r="BT37">
        <v>6.4280356823354978E-2</v>
      </c>
      <c r="BU37">
        <v>0.5087113621692414</v>
      </c>
      <c r="BV37">
        <v>0.26561486411977864</v>
      </c>
      <c r="BW37">
        <v>0.81490752034599923</v>
      </c>
      <c r="BX37">
        <v>0.41808431805839419</v>
      </c>
      <c r="BY37">
        <v>0.21741465148932715</v>
      </c>
      <c r="BZ37">
        <v>0.44061927668192724</v>
      </c>
      <c r="CA37">
        <v>0.53324329320743402</v>
      </c>
      <c r="CB37">
        <v>0.19370959020952494</v>
      </c>
      <c r="CC37">
        <v>0.63321244774443586</v>
      </c>
      <c r="CD37">
        <v>0.99077629810456003</v>
      </c>
      <c r="CE37">
        <v>0.62535068488402512</v>
      </c>
      <c r="CF37">
        <v>0.78040324601071198</v>
      </c>
      <c r="CG37">
        <v>0.55160607120237248</v>
      </c>
      <c r="CH37">
        <v>0.53455227850015774</v>
      </c>
      <c r="CI37">
        <v>4.9254150049168111E-2</v>
      </c>
      <c r="CJ37">
        <v>0.93633463288001395</v>
      </c>
      <c r="CK37">
        <v>0.95375651461700883</v>
      </c>
      <c r="CL37">
        <v>5.4057053643744801E-2</v>
      </c>
      <c r="CM37">
        <v>0.1056508352176932</v>
      </c>
      <c r="CN37">
        <v>0.80817967296487114</v>
      </c>
      <c r="CO37">
        <v>0.34389518799949581</v>
      </c>
      <c r="CP37">
        <v>0.60596834304835512</v>
      </c>
      <c r="CQ37">
        <v>0.42642407789561432</v>
      </c>
      <c r="CR37">
        <v>0.12219601282821113</v>
      </c>
      <c r="CS37">
        <v>0.29836898586152061</v>
      </c>
      <c r="CT37">
        <v>0.49313714599389202</v>
      </c>
      <c r="CU37">
        <v>0.31123780601355966</v>
      </c>
      <c r="CV37">
        <v>0.87781985916941241</v>
      </c>
      <c r="CW37">
        <v>0.28016390279926551</v>
      </c>
      <c r="CX37">
        <v>0.70101639158654749</v>
      </c>
      <c r="CY37">
        <v>0.89330877148293553</v>
      </c>
      <c r="CZ37">
        <v>0.39677173390980425</v>
      </c>
      <c r="DA37">
        <v>0.90652572818751254</v>
      </c>
      <c r="DB37">
        <v>0.20050352956061701</v>
      </c>
      <c r="DC37">
        <v>0.35649081481966438</v>
      </c>
      <c r="DD37">
        <v>0.30761934392388701</v>
      </c>
      <c r="DE37">
        <v>0.34090367649434472</v>
      </c>
      <c r="DF37">
        <v>0.22633385095950143</v>
      </c>
      <c r="DG37">
        <v>3.6077273263503296E-2</v>
      </c>
      <c r="DH37">
        <v>0.52622772086586567</v>
      </c>
      <c r="DI37">
        <v>0.29377362366671411</v>
      </c>
      <c r="DJ37">
        <v>0.36208503079929488</v>
      </c>
      <c r="DK37">
        <v>0.24841447987504051</v>
      </c>
      <c r="DL37">
        <v>0.88993385277280823</v>
      </c>
    </row>
    <row r="38" spans="11:116" x14ac:dyDescent="0.25">
      <c r="Q38">
        <v>0.50865007221653102</v>
      </c>
      <c r="R38">
        <v>0.69578817269703785</v>
      </c>
      <c r="S38">
        <v>0.54697105760876807</v>
      </c>
      <c r="T38">
        <v>1.4083775711256852E-2</v>
      </c>
      <c r="U38">
        <v>0.5280882602535415</v>
      </c>
      <c r="V38">
        <v>0.56613095003104341</v>
      </c>
      <c r="W38">
        <v>0.18338725487734653</v>
      </c>
      <c r="X38">
        <v>0.25755715042025451</v>
      </c>
      <c r="Y38">
        <v>0.68010127731954606</v>
      </c>
      <c r="Z38">
        <v>0.90742559108920062</v>
      </c>
      <c r="AA38">
        <v>0.47517468029015597</v>
      </c>
      <c r="AB38">
        <v>0.2516950817496415</v>
      </c>
      <c r="AC38">
        <v>0.10872486322919817</v>
      </c>
      <c r="AD38">
        <v>0.99820877395518215</v>
      </c>
      <c r="AE38">
        <v>0.61969601384388806</v>
      </c>
      <c r="AF38">
        <v>0.24587896082464233</v>
      </c>
      <c r="AG38">
        <v>0.98860125881236383</v>
      </c>
      <c r="AH38">
        <v>0.26428979622513094</v>
      </c>
      <c r="AI38">
        <v>0.80141572701091435</v>
      </c>
      <c r="AJ38">
        <v>0.91518197418980307</v>
      </c>
      <c r="AK38">
        <v>0.21349551805596345</v>
      </c>
      <c r="AL38">
        <v>0.95080982761705557</v>
      </c>
      <c r="AM38">
        <v>0.11464402710274868</v>
      </c>
      <c r="AN38">
        <v>0.13031717609478766</v>
      </c>
      <c r="AO38">
        <v>5.6313426909576858E-2</v>
      </c>
      <c r="AP38">
        <v>0.26549267895432277</v>
      </c>
      <c r="AQ38">
        <v>0.61492701040391862</v>
      </c>
      <c r="AR38">
        <v>0.40949617688473605</v>
      </c>
      <c r="AS38">
        <v>0.87328018499276383</v>
      </c>
      <c r="AT38">
        <v>0.69602381393357859</v>
      </c>
      <c r="AU38">
        <v>0.86120364167537655</v>
      </c>
      <c r="AV38">
        <v>9.229189387311898E-2</v>
      </c>
      <c r="AW38">
        <v>0.61001672790150008</v>
      </c>
      <c r="AX38">
        <v>0.18561172063226206</v>
      </c>
      <c r="AY38">
        <v>0.10403532944565286</v>
      </c>
      <c r="AZ38">
        <v>0.94229748575671524</v>
      </c>
      <c r="BA38">
        <v>0.51493461670033458</v>
      </c>
      <c r="BB38">
        <v>0.38419761398590779</v>
      </c>
      <c r="BC38">
        <v>0.41609395560043727</v>
      </c>
      <c r="BD38">
        <v>0.6700649518944366</v>
      </c>
      <c r="BE38">
        <v>0.9192195552618494</v>
      </c>
      <c r="BF38">
        <v>0.8665792266229273</v>
      </c>
      <c r="BG38">
        <v>0.88591166376902386</v>
      </c>
      <c r="BH38">
        <v>0.74977687558333361</v>
      </c>
      <c r="BI38">
        <v>0.77002210391941261</v>
      </c>
      <c r="BJ38">
        <v>0.59840959255129089</v>
      </c>
      <c r="BK38">
        <v>0.19193544622785019</v>
      </c>
      <c r="BL38">
        <v>0.20934440371674268</v>
      </c>
      <c r="BM38">
        <v>0.18271590212983524</v>
      </c>
      <c r="BN38">
        <v>0.66420181711188486</v>
      </c>
      <c r="BO38">
        <v>0.33737285582123366</v>
      </c>
      <c r="BP38">
        <v>0.550144020335811</v>
      </c>
      <c r="BQ38">
        <v>0.17575071799984521</v>
      </c>
      <c r="BR38">
        <v>0.25912847647978166</v>
      </c>
      <c r="BS38">
        <v>0.11209450793563702</v>
      </c>
      <c r="BT38">
        <v>9.148943589119507E-2</v>
      </c>
      <c r="BU38">
        <v>0.72907688742678278</v>
      </c>
      <c r="BV38">
        <v>0.47543841843370771</v>
      </c>
      <c r="BW38">
        <v>0.49203443744342135</v>
      </c>
      <c r="BX38">
        <v>0.48153713184104241</v>
      </c>
      <c r="BY38">
        <v>0.38749881087750371</v>
      </c>
      <c r="BZ38">
        <v>0.83714862796391309</v>
      </c>
      <c r="CA38">
        <v>0.84800223359050086</v>
      </c>
      <c r="CB38">
        <v>0.44126309230899086</v>
      </c>
      <c r="CC38">
        <v>0.85615656659919992</v>
      </c>
      <c r="CD38">
        <v>0.52496757074241085</v>
      </c>
      <c r="CE38">
        <v>0.91783926121695281</v>
      </c>
      <c r="CF38">
        <v>0.31071141169351169</v>
      </c>
      <c r="CG38">
        <v>0.70810124197826263</v>
      </c>
      <c r="CH38">
        <v>0.47362446851728812</v>
      </c>
      <c r="CI38">
        <v>0.67723230828664516</v>
      </c>
      <c r="CJ38">
        <v>0.30982668314208794</v>
      </c>
      <c r="CK38">
        <v>1.9182138445699382E-2</v>
      </c>
      <c r="CL38">
        <v>0.5991086752136261</v>
      </c>
      <c r="CM38">
        <v>5.7626273021890828E-2</v>
      </c>
      <c r="CN38">
        <v>0.15895434798982294</v>
      </c>
      <c r="CO38">
        <v>0.30197860805111021</v>
      </c>
      <c r="CP38">
        <v>0.94323666995336142</v>
      </c>
      <c r="CQ38">
        <v>0.73866261196247951</v>
      </c>
      <c r="CR38">
        <v>0.61683908351126249</v>
      </c>
      <c r="CS38">
        <v>0.187966164108885</v>
      </c>
      <c r="CT38">
        <v>0.22702471335961705</v>
      </c>
      <c r="CU38">
        <v>0.82103690479902314</v>
      </c>
      <c r="CV38">
        <v>0.61476903120623083</v>
      </c>
      <c r="CW38">
        <v>0.85798247639299641</v>
      </c>
      <c r="CX38">
        <v>0.4572276556177135</v>
      </c>
      <c r="CY38">
        <v>0.64413282156430363</v>
      </c>
      <c r="CZ38">
        <v>0.23976758302590984</v>
      </c>
      <c r="DA38">
        <v>0.96875989746050117</v>
      </c>
      <c r="DB38">
        <v>0.40227995958202634</v>
      </c>
      <c r="DC38">
        <v>2.81005508064891E-3</v>
      </c>
      <c r="DD38">
        <v>0.8088779470529448</v>
      </c>
      <c r="DE38">
        <v>0.20164500697089283</v>
      </c>
      <c r="DF38">
        <v>0.56694046113844521</v>
      </c>
      <c r="DG38">
        <v>0.13359584067037211</v>
      </c>
      <c r="DH38">
        <v>0.25607822372451605</v>
      </c>
      <c r="DI38">
        <v>0.15556219847214647</v>
      </c>
      <c r="DJ38">
        <v>0.98767819495051579</v>
      </c>
      <c r="DK38">
        <v>0.19887960901553914</v>
      </c>
      <c r="DL38">
        <v>0.40796714160987713</v>
      </c>
    </row>
    <row r="39" spans="11:116" x14ac:dyDescent="0.25">
      <c r="Q39">
        <v>0.66368623855118614</v>
      </c>
      <c r="R39">
        <v>0.48597155526185842</v>
      </c>
      <c r="S39">
        <v>0.9379712267115754</v>
      </c>
      <c r="T39">
        <v>2.6744534382012297E-2</v>
      </c>
      <c r="U39">
        <v>0.86939916574277043</v>
      </c>
      <c r="V39">
        <v>0.58053375974839305</v>
      </c>
      <c r="W39">
        <v>0.63338148896816637</v>
      </c>
      <c r="X39">
        <v>0.65093015636194806</v>
      </c>
      <c r="Y39">
        <v>0.99639263069194239</v>
      </c>
      <c r="Z39">
        <v>3.805708703931554E-2</v>
      </c>
      <c r="AA39">
        <v>0.90186212962178836</v>
      </c>
      <c r="AB39">
        <v>0.85662475060325827</v>
      </c>
      <c r="AC39">
        <v>0.12300267459943992</v>
      </c>
      <c r="AD39">
        <v>0.2205942410994608</v>
      </c>
      <c r="AE39">
        <v>0.66736883780448908</v>
      </c>
      <c r="AF39">
        <v>0.44068307788724459</v>
      </c>
      <c r="AG39">
        <v>0.15983493062911558</v>
      </c>
      <c r="AH39">
        <v>0.95018070854410275</v>
      </c>
      <c r="AI39">
        <v>0.93606561163308655</v>
      </c>
      <c r="AJ39">
        <v>0.31169884854298058</v>
      </c>
      <c r="AK39">
        <v>0.4057185406122541</v>
      </c>
      <c r="AL39">
        <v>0.7731143529474882</v>
      </c>
      <c r="AM39">
        <v>0.96738729728164818</v>
      </c>
      <c r="AN39">
        <v>0.92197360306681642</v>
      </c>
      <c r="AO39">
        <v>0.91408271920402306</v>
      </c>
      <c r="AP39">
        <v>0.41771230271051341</v>
      </c>
      <c r="AQ39">
        <v>0.56385191995215678</v>
      </c>
      <c r="AR39">
        <v>0.80103285013170744</v>
      </c>
      <c r="AS39">
        <v>0.15494814349878006</v>
      </c>
      <c r="AT39">
        <v>0.9570443015189245</v>
      </c>
      <c r="AU39">
        <v>0.34341221735752026</v>
      </c>
      <c r="AV39">
        <v>0.8627136682064267</v>
      </c>
      <c r="AW39">
        <v>0.92226245531660211</v>
      </c>
      <c r="AX39">
        <v>0.75090066434936542</v>
      </c>
      <c r="AY39">
        <v>0.80675157511779894</v>
      </c>
      <c r="AZ39">
        <v>0.31854623190334852</v>
      </c>
      <c r="BA39">
        <v>0.65387052278581614</v>
      </c>
      <c r="BB39">
        <v>0.87373127950034934</v>
      </c>
      <c r="BC39">
        <v>0.12622297293091567</v>
      </c>
      <c r="BD39">
        <v>0.84714415452276293</v>
      </c>
      <c r="BE39">
        <v>1.4068568054701913E-2</v>
      </c>
      <c r="BF39">
        <v>0.37873386522748936</v>
      </c>
      <c r="BG39">
        <v>0.75661739917303961</v>
      </c>
      <c r="BH39">
        <v>0.95080427842197501</v>
      </c>
      <c r="BI39">
        <v>6.0145382216604482E-2</v>
      </c>
      <c r="BJ39">
        <v>0.89912574927261368</v>
      </c>
      <c r="BK39">
        <v>0.52531060633898541</v>
      </c>
      <c r="BL39">
        <v>0.28679185517569739</v>
      </c>
      <c r="BM39">
        <v>0.79413668052402309</v>
      </c>
      <c r="BN39">
        <v>0.42766642643073105</v>
      </c>
      <c r="BO39">
        <v>0.32330097620964526</v>
      </c>
      <c r="BP39">
        <v>0.35021435492613073</v>
      </c>
      <c r="BQ39">
        <v>0.66650672952993029</v>
      </c>
      <c r="BR39">
        <v>0.97391771344534162</v>
      </c>
      <c r="BS39">
        <v>5.719074670000257E-2</v>
      </c>
      <c r="BT39">
        <v>0.88165034072524429</v>
      </c>
      <c r="BU39">
        <v>0.8993232626241312</v>
      </c>
      <c r="BV39">
        <v>0.46508923159254767</v>
      </c>
      <c r="BW39">
        <v>0.85267047041066135</v>
      </c>
      <c r="BX39">
        <v>0.28801690310513717</v>
      </c>
      <c r="BY39">
        <v>0.82533239555212234</v>
      </c>
      <c r="BZ39">
        <v>0.80078371739354282</v>
      </c>
      <c r="CA39">
        <v>0.70821552198399029</v>
      </c>
      <c r="CB39">
        <v>0.59596840476866397</v>
      </c>
      <c r="CC39">
        <v>0.21703023304887825</v>
      </c>
      <c r="CD39">
        <v>0.66524577303330923</v>
      </c>
      <c r="CE39">
        <v>0.59006396012993712</v>
      </c>
      <c r="CF39">
        <v>0.22947943611240706</v>
      </c>
      <c r="CG39">
        <v>0.92886905994978286</v>
      </c>
      <c r="CH39">
        <v>0.63436476681747145</v>
      </c>
      <c r="CI39">
        <v>0.30770191438709293</v>
      </c>
      <c r="CJ39">
        <v>0.15182819563970562</v>
      </c>
      <c r="CK39">
        <v>0.31603637754890324</v>
      </c>
      <c r="CL39">
        <v>4.5909077786772112E-3</v>
      </c>
      <c r="CM39">
        <v>0.29863229438889144</v>
      </c>
      <c r="CN39">
        <v>7.9090193302826517E-2</v>
      </c>
      <c r="CO39">
        <v>0.95611542705922292</v>
      </c>
      <c r="CP39">
        <v>0.22093614862831767</v>
      </c>
      <c r="CQ39">
        <v>2.5242678707881661E-2</v>
      </c>
      <c r="CR39">
        <v>0.11967459010578846</v>
      </c>
      <c r="CS39">
        <v>0.53547642894845282</v>
      </c>
      <c r="CT39">
        <v>0.12533570275515071</v>
      </c>
      <c r="CU39">
        <v>0.13326375833515258</v>
      </c>
      <c r="CV39">
        <v>0.99469760953351072</v>
      </c>
      <c r="CW39">
        <v>0.13655022860876276</v>
      </c>
      <c r="CX39">
        <v>0.27112216665904776</v>
      </c>
      <c r="CY39">
        <v>0.90212575850803711</v>
      </c>
      <c r="CZ39">
        <v>0.98840130743247823</v>
      </c>
      <c r="DA39">
        <v>0.3005672943686637</v>
      </c>
      <c r="DB39">
        <v>8.2724994646153904E-2</v>
      </c>
      <c r="DC39">
        <v>0.65349941987749416</v>
      </c>
      <c r="DD39">
        <v>0.22912961687013267</v>
      </c>
      <c r="DE39">
        <v>0.49329428157293775</v>
      </c>
      <c r="DF39">
        <v>0.8544663278216813</v>
      </c>
      <c r="DG39">
        <v>0.92513253673208684</v>
      </c>
      <c r="DH39">
        <v>0.93797024582486443</v>
      </c>
      <c r="DI39">
        <v>1.7111245993613799E-2</v>
      </c>
      <c r="DJ39">
        <v>0.26087390328112486</v>
      </c>
      <c r="DK39">
        <v>0.25393112392728656</v>
      </c>
      <c r="DL39">
        <v>6.8895089881322313E-2</v>
      </c>
    </row>
    <row r="40" spans="11:116" x14ac:dyDescent="0.25">
      <c r="N40" t="s">
        <v>14</v>
      </c>
      <c r="Q40">
        <v>0.27387581119904336</v>
      </c>
      <c r="R40">
        <v>0.78335302556624775</v>
      </c>
      <c r="S40">
        <v>0.52139108611916729</v>
      </c>
      <c r="T40">
        <v>0.79318377634196224</v>
      </c>
      <c r="U40">
        <v>6.9194454411191764E-2</v>
      </c>
      <c r="V40">
        <v>0.77006377231431089</v>
      </c>
      <c r="W40">
        <v>7.6348988472538792E-3</v>
      </c>
      <c r="X40">
        <v>0.193668578880348</v>
      </c>
      <c r="Y40">
        <v>0.23044018389767706</v>
      </c>
      <c r="Z40">
        <v>0.969978813117921</v>
      </c>
      <c r="AA40">
        <v>0.39930201558343814</v>
      </c>
      <c r="AB40">
        <v>0.83000472446643969</v>
      </c>
      <c r="AC40">
        <v>0.68772598490421188</v>
      </c>
      <c r="AD40">
        <v>0.36822474426491691</v>
      </c>
      <c r="AE40">
        <v>0.54654042574901696</v>
      </c>
      <c r="AF40">
        <v>0.78484828109552396</v>
      </c>
      <c r="AG40">
        <v>0.20629563914079707</v>
      </c>
      <c r="AH40">
        <v>0.24079900176803748</v>
      </c>
      <c r="AI40">
        <v>9.8323363896085869E-2</v>
      </c>
      <c r="AJ40">
        <v>0.84508382345932076</v>
      </c>
      <c r="AK40">
        <v>0.77955719398918255</v>
      </c>
      <c r="AL40">
        <v>0.24252916776183131</v>
      </c>
      <c r="AM40">
        <v>9.0283588945297533E-2</v>
      </c>
      <c r="AN40">
        <v>0.88645403176706816</v>
      </c>
      <c r="AO40">
        <v>7.6372984376422259E-2</v>
      </c>
      <c r="AP40">
        <v>0.27040656084300901</v>
      </c>
      <c r="AQ40">
        <v>0.87416103919152621</v>
      </c>
      <c r="AR40">
        <v>0.3468928999789318</v>
      </c>
      <c r="AS40">
        <v>4.6497693089220471E-2</v>
      </c>
      <c r="AT40">
        <v>0.86517082923424526</v>
      </c>
      <c r="AU40">
        <v>5.404090952274121E-2</v>
      </c>
      <c r="AV40">
        <v>0.94709942284141868</v>
      </c>
      <c r="AW40">
        <v>0.67475872557286642</v>
      </c>
      <c r="AX40">
        <v>1.677085112115595E-2</v>
      </c>
      <c r="AY40">
        <v>0.91785586087258175</v>
      </c>
      <c r="AZ40">
        <v>0.47373662962539065</v>
      </c>
      <c r="BA40">
        <v>0.77876655096155734</v>
      </c>
      <c r="BB40">
        <v>0.47762399345459272</v>
      </c>
      <c r="BC40">
        <v>0.95656671755511535</v>
      </c>
      <c r="BD40">
        <v>0.65306010878788534</v>
      </c>
      <c r="BE40">
        <v>0.91465540582192961</v>
      </c>
      <c r="BF40">
        <v>4.2067577170723069E-2</v>
      </c>
      <c r="BG40">
        <v>0.35700239367126513</v>
      </c>
      <c r="BH40">
        <v>0.33183524549482235</v>
      </c>
      <c r="BI40">
        <v>0.16527300465030592</v>
      </c>
      <c r="BJ40">
        <v>0.35750567065445371</v>
      </c>
      <c r="BK40">
        <v>0.27451849738989642</v>
      </c>
      <c r="BL40">
        <v>0.25748986617274983</v>
      </c>
      <c r="BM40">
        <v>1.9302682576042507E-2</v>
      </c>
      <c r="BN40">
        <v>0.78297257931346054</v>
      </c>
      <c r="BO40">
        <v>0.78502843749593509</v>
      </c>
      <c r="BP40">
        <v>0.97561164757855945</v>
      </c>
      <c r="BQ40">
        <v>0.69331786903234693</v>
      </c>
      <c r="BR40">
        <v>0.28611876667923841</v>
      </c>
      <c r="BS40">
        <v>0.18373455680044537</v>
      </c>
      <c r="BT40">
        <v>0.66840933717397855</v>
      </c>
      <c r="BU40">
        <v>0.65942738564330083</v>
      </c>
      <c r="BV40">
        <v>0.44768140285749114</v>
      </c>
      <c r="BW40">
        <v>0.89038446342048294</v>
      </c>
      <c r="BX40">
        <v>0.67714225256296512</v>
      </c>
      <c r="BY40">
        <v>0.42538942088043363</v>
      </c>
      <c r="BZ40">
        <v>0.96082946673870939</v>
      </c>
      <c r="CA40">
        <v>0.51751984086494218</v>
      </c>
      <c r="CB40">
        <v>0.773684134597171</v>
      </c>
      <c r="CC40">
        <v>0.56321287881641702</v>
      </c>
      <c r="CD40">
        <v>0.52500985603152817</v>
      </c>
      <c r="CE40">
        <v>0.33312308563811754</v>
      </c>
      <c r="CF40">
        <v>0.81315105195240212</v>
      </c>
      <c r="CG40">
        <v>0.16780822454117317</v>
      </c>
      <c r="CH40">
        <v>0.25590021886167968</v>
      </c>
      <c r="CI40">
        <v>0.40737644055618327</v>
      </c>
      <c r="CJ40">
        <v>5.5349702275918622E-2</v>
      </c>
      <c r="CK40">
        <v>0.8007530517967858</v>
      </c>
      <c r="CL40">
        <v>0.40704869623331685</v>
      </c>
      <c r="CM40">
        <v>0.83657270740481793</v>
      </c>
      <c r="CN40">
        <v>0.19188642271686973</v>
      </c>
      <c r="CO40">
        <v>0.72788450237762992</v>
      </c>
      <c r="CP40">
        <v>0.76502485070340587</v>
      </c>
      <c r="CQ40">
        <v>0.52038575814902543</v>
      </c>
      <c r="CR40">
        <v>0.91985778157879405</v>
      </c>
      <c r="CS40">
        <v>0.13459988533640121</v>
      </c>
      <c r="CT40">
        <v>0.11680088879633144</v>
      </c>
      <c r="CU40">
        <v>0.31285586877104121</v>
      </c>
      <c r="CV40">
        <v>0.76881420039574588</v>
      </c>
      <c r="CW40">
        <v>0.73558908662032341</v>
      </c>
      <c r="CX40">
        <v>0.43174669819617861</v>
      </c>
      <c r="CY40">
        <v>0.39564998467016022</v>
      </c>
      <c r="CZ40">
        <v>0.88982644564347368</v>
      </c>
      <c r="DA40">
        <v>0.19684966455505659</v>
      </c>
      <c r="DB40">
        <v>0.47188259521078568</v>
      </c>
      <c r="DC40">
        <v>0.57029456512618726</v>
      </c>
      <c r="DD40">
        <v>7.4251104285064429E-2</v>
      </c>
      <c r="DE40">
        <v>0.43142218361775447</v>
      </c>
      <c r="DF40">
        <v>0.20859230996668243</v>
      </c>
      <c r="DG40">
        <v>0.79640318278816546</v>
      </c>
      <c r="DH40">
        <v>0.68698516257302789</v>
      </c>
      <c r="DI40">
        <v>9.2608629706862899E-2</v>
      </c>
      <c r="DJ40">
        <v>0.72067935110053516</v>
      </c>
      <c r="DK40">
        <v>3.2341583557995435E-3</v>
      </c>
      <c r="DL40">
        <v>0.97399621230731648</v>
      </c>
    </row>
    <row r="41" spans="11:116" x14ac:dyDescent="0.25">
      <c r="N41" t="s">
        <v>176</v>
      </c>
      <c r="Q41">
        <v>0.94566878580485736</v>
      </c>
      <c r="R41">
        <v>0.36437305908645001</v>
      </c>
      <c r="S41">
        <v>0.71914028802557728</v>
      </c>
      <c r="T41">
        <v>0.88809569919445597</v>
      </c>
      <c r="U41">
        <v>0.19918878875205692</v>
      </c>
      <c r="V41">
        <v>0.44442133395103345</v>
      </c>
      <c r="W41">
        <v>0.87324773309949411</v>
      </c>
      <c r="X41">
        <v>0.37731377013161094</v>
      </c>
      <c r="Y41">
        <v>0.80986346255101371</v>
      </c>
      <c r="Z41">
        <v>0.37325063110215595</v>
      </c>
      <c r="AA41">
        <v>0.75642204494598553</v>
      </c>
      <c r="AB41">
        <v>0.82812807015512924</v>
      </c>
      <c r="AC41">
        <v>0.25710399352423341</v>
      </c>
      <c r="AD41">
        <v>0.22964740149631546</v>
      </c>
      <c r="AE41">
        <v>0.5784570953141519</v>
      </c>
      <c r="AF41">
        <v>0.2384600802858432</v>
      </c>
      <c r="AG41">
        <v>0.12777548726607857</v>
      </c>
      <c r="AH41">
        <v>9.4387440157626123E-2</v>
      </c>
      <c r="AI41">
        <v>0.19037678804615882</v>
      </c>
      <c r="AJ41">
        <v>0.90176240132575169</v>
      </c>
      <c r="AK41">
        <v>0.41987042020739285</v>
      </c>
      <c r="AL41">
        <v>0.75872385680515109</v>
      </c>
      <c r="AM41">
        <v>0.63832468338882276</v>
      </c>
      <c r="AN41">
        <v>0.1980425616282826</v>
      </c>
      <c r="AO41">
        <v>0.18732475136339954</v>
      </c>
      <c r="AP41">
        <v>0.92771013994692408</v>
      </c>
      <c r="AQ41">
        <v>0.25261141874142812</v>
      </c>
      <c r="AR41">
        <v>0.10807045956554284</v>
      </c>
      <c r="AS41">
        <v>0.5713103931962551</v>
      </c>
      <c r="AT41">
        <v>5.0698580421289829E-2</v>
      </c>
      <c r="AU41">
        <v>0.12208531748741497</v>
      </c>
      <c r="AV41">
        <v>0.2112300439024033</v>
      </c>
      <c r="AW41">
        <v>0.7015881655027818</v>
      </c>
      <c r="AX41">
        <v>0.50870040282007745</v>
      </c>
      <c r="AY41">
        <v>0.15798309598060056</v>
      </c>
      <c r="AZ41">
        <v>0.7633126254781295</v>
      </c>
      <c r="BA41">
        <v>0.70462182070984714</v>
      </c>
      <c r="BB41">
        <v>0.30222819140871593</v>
      </c>
      <c r="BC41">
        <v>0.39439482499914225</v>
      </c>
      <c r="BD41">
        <v>0.56290331657599912</v>
      </c>
      <c r="BE41">
        <v>0.48479909288739842</v>
      </c>
      <c r="BF41">
        <v>0.42321824713987821</v>
      </c>
      <c r="BG41">
        <v>0.6377321607439197</v>
      </c>
      <c r="BH41">
        <v>0.37887766603533413</v>
      </c>
      <c r="BI41">
        <v>0.16888513301645491</v>
      </c>
      <c r="BJ41">
        <v>0.83221835460370652</v>
      </c>
      <c r="BK41">
        <v>0.42778756300175935</v>
      </c>
      <c r="BL41">
        <v>0.5129832402785981</v>
      </c>
      <c r="BM41">
        <v>0.21972977611190103</v>
      </c>
      <c r="BN41">
        <v>0.1774581949800329</v>
      </c>
      <c r="BO41">
        <v>2.8259898903127745E-2</v>
      </c>
      <c r="BP41">
        <v>0.75179412761758146</v>
      </c>
      <c r="BQ41">
        <v>0.58145433226756449</v>
      </c>
      <c r="BR41">
        <v>0.67432419975084379</v>
      </c>
      <c r="BS41">
        <v>0.74929275303685206</v>
      </c>
      <c r="BT41">
        <v>1.5454574924032016E-2</v>
      </c>
      <c r="BU41">
        <v>0.99070732891843183</v>
      </c>
      <c r="BV41">
        <v>0.94800430791898993</v>
      </c>
      <c r="BW41">
        <v>0.56163507240010446</v>
      </c>
      <c r="BX41">
        <v>2.9373041425926338E-2</v>
      </c>
      <c r="BY41">
        <v>0.68396684402256924</v>
      </c>
      <c r="BZ41">
        <v>0.44970214565253031</v>
      </c>
      <c r="CA41">
        <v>0.73609945350012662</v>
      </c>
      <c r="CB41">
        <v>0.44405982474354921</v>
      </c>
      <c r="CC41">
        <v>0.32286580639683127</v>
      </c>
      <c r="CD41">
        <v>7.6411623279877938E-2</v>
      </c>
      <c r="CE41">
        <v>0.64987923168123141</v>
      </c>
      <c r="CF41">
        <v>0.6752613413736408</v>
      </c>
      <c r="CG41">
        <v>0.95296063052629565</v>
      </c>
      <c r="CH41">
        <v>0.23767939874956756</v>
      </c>
      <c r="CI41">
        <v>0.46070211950301521</v>
      </c>
      <c r="CJ41">
        <v>0.76684263911233863</v>
      </c>
      <c r="CK41">
        <v>0.37288572227769468</v>
      </c>
      <c r="CL41">
        <v>0.32200548923940908</v>
      </c>
      <c r="CM41">
        <v>0.62723682023659189</v>
      </c>
      <c r="CN41">
        <v>0.30413854356890679</v>
      </c>
      <c r="CO41">
        <v>0.15596339023362371</v>
      </c>
      <c r="CP41">
        <v>0.92778248441846589</v>
      </c>
      <c r="CQ41">
        <v>0.96310647375351977</v>
      </c>
      <c r="CR41">
        <v>0.88000573331761256</v>
      </c>
      <c r="CS41">
        <v>0.7476339122729474</v>
      </c>
      <c r="CT41">
        <v>0.72397943261640041</v>
      </c>
      <c r="CU41">
        <v>0.41333472566841678</v>
      </c>
      <c r="CV41">
        <v>0.57166778952119945</v>
      </c>
      <c r="CW41">
        <v>0.56068788769983957</v>
      </c>
      <c r="CX41">
        <v>0.72707210012442758</v>
      </c>
      <c r="CY41">
        <v>0.78642232200324624</v>
      </c>
      <c r="CZ41">
        <v>0.66495139388135804</v>
      </c>
      <c r="DA41">
        <v>0.69896630881734811</v>
      </c>
      <c r="DB41">
        <v>0.75944589517582983</v>
      </c>
      <c r="DC41">
        <v>0.72946352182478602</v>
      </c>
      <c r="DD41">
        <v>0.27257484122351094</v>
      </c>
      <c r="DE41">
        <v>0.16884265610098237</v>
      </c>
      <c r="DF41">
        <v>0.41505256774784582</v>
      </c>
      <c r="DG41">
        <v>0.44259485159383938</v>
      </c>
      <c r="DH41">
        <v>0.93536450309653052</v>
      </c>
      <c r="DI41">
        <v>0.4261119110262328</v>
      </c>
      <c r="DJ41">
        <v>5.6405188632363767E-2</v>
      </c>
      <c r="DK41">
        <v>0.16668455844456015</v>
      </c>
      <c r="DL41">
        <v>0.22037548402522478</v>
      </c>
    </row>
    <row r="42" spans="11:116" x14ac:dyDescent="0.25">
      <c r="M42" t="s">
        <v>174</v>
      </c>
      <c r="N42" t="s">
        <v>1</v>
      </c>
      <c r="Q42">
        <v>0.62447238950412398</v>
      </c>
      <c r="R42">
        <v>0.88039271350567549</v>
      </c>
      <c r="S42">
        <v>0.54816633923903524</v>
      </c>
      <c r="T42">
        <v>0.75294466656507719</v>
      </c>
      <c r="U42">
        <v>0.8808973356231018</v>
      </c>
      <c r="V42">
        <v>0.50406015448273767</v>
      </c>
      <c r="W42">
        <v>0.58610417496661427</v>
      </c>
      <c r="X42">
        <v>0.34042934711871009</v>
      </c>
      <c r="Y42">
        <v>0.56794505285179953</v>
      </c>
      <c r="Z42">
        <v>0.90577505427358251</v>
      </c>
      <c r="AA42">
        <v>3.2230414523867879E-2</v>
      </c>
      <c r="AB42">
        <v>0.51895561173253579</v>
      </c>
      <c r="AC42">
        <v>0.87438982523402409</v>
      </c>
      <c r="AD42">
        <v>0.59380062335056127</v>
      </c>
      <c r="AE42">
        <v>0.9272489258622727</v>
      </c>
      <c r="AF42">
        <v>0.7230278933801797</v>
      </c>
      <c r="AG42">
        <v>6.8267886744814987E-2</v>
      </c>
      <c r="AH42">
        <v>0.67024272082799041</v>
      </c>
      <c r="AI42">
        <v>0.66508825169384078</v>
      </c>
      <c r="AJ42">
        <v>4.3046885210317853E-2</v>
      </c>
      <c r="AK42">
        <v>0.97478665053163849</v>
      </c>
      <c r="AL42">
        <v>0.59102187122158778</v>
      </c>
      <c r="AM42">
        <v>0.63712426721358817</v>
      </c>
      <c r="AN42">
        <v>0.40875530464940812</v>
      </c>
      <c r="AO42">
        <v>0.5971739618371894</v>
      </c>
      <c r="AP42">
        <v>5.6806203037139014E-2</v>
      </c>
      <c r="AQ42">
        <v>0.105047027742253</v>
      </c>
      <c r="AR42">
        <v>0.87818645666667705</v>
      </c>
      <c r="AS42">
        <v>0.88051792343531865</v>
      </c>
      <c r="AT42">
        <v>0.77785305826446294</v>
      </c>
      <c r="AU42">
        <v>0.50621221529051041</v>
      </c>
      <c r="AV42">
        <v>0.72149336810277998</v>
      </c>
      <c r="AW42">
        <v>0.99769513740213434</v>
      </c>
      <c r="AX42">
        <v>0.57527142636130879</v>
      </c>
      <c r="AY42">
        <v>0.95200529441363457</v>
      </c>
      <c r="AZ42">
        <v>0.85532343630514074</v>
      </c>
      <c r="BA42">
        <v>0.34279495278719274</v>
      </c>
      <c r="BB42">
        <v>0.8005583230199147</v>
      </c>
      <c r="BC42">
        <v>0.49461737858224009</v>
      </c>
      <c r="BD42">
        <v>0.84860205617988349</v>
      </c>
      <c r="BE42">
        <v>0.33212074263575975</v>
      </c>
      <c r="BF42">
        <v>0.96914042579647508</v>
      </c>
      <c r="BG42">
        <v>0.13944874718176159</v>
      </c>
      <c r="BH42">
        <v>0.73747307208057333</v>
      </c>
      <c r="BI42">
        <v>0.93436790331070352</v>
      </c>
      <c r="BJ42">
        <v>0.63850541441925124</v>
      </c>
      <c r="BK42">
        <v>0.97300201146641019</v>
      </c>
      <c r="BL42">
        <v>6.4081611614458467E-2</v>
      </c>
      <c r="BM42">
        <v>0.55683466559660322</v>
      </c>
      <c r="BN42">
        <v>0.88457782424020071</v>
      </c>
      <c r="BO42">
        <v>0.65013886301112578</v>
      </c>
      <c r="BP42">
        <v>0.22510063226626809</v>
      </c>
      <c r="BQ42">
        <v>0.92463648701887124</v>
      </c>
      <c r="BR42">
        <v>6.6266012334494917E-2</v>
      </c>
      <c r="BS42">
        <v>9.8341370745799739E-3</v>
      </c>
      <c r="BT42">
        <v>0.79238720944992347</v>
      </c>
      <c r="BU42">
        <v>0.24611100769838501</v>
      </c>
      <c r="BV42">
        <v>0.26753360583917574</v>
      </c>
      <c r="BW42">
        <v>0.65886994654490882</v>
      </c>
      <c r="BX42">
        <v>0.97307201754956418</v>
      </c>
      <c r="BY42">
        <v>0.75161135426984327</v>
      </c>
      <c r="BZ42">
        <v>0.7864372841307361</v>
      </c>
      <c r="CA42">
        <v>0.8118944479592658</v>
      </c>
      <c r="CB42">
        <v>0.82670040794939226</v>
      </c>
      <c r="CC42">
        <v>0.23603347098136052</v>
      </c>
      <c r="CD42">
        <v>0.29604550794162621</v>
      </c>
      <c r="CE42">
        <v>0.67426049471097871</v>
      </c>
      <c r="CF42">
        <v>0.12364555652189457</v>
      </c>
      <c r="CG42">
        <v>0.53433760152660059</v>
      </c>
      <c r="CH42">
        <v>0.94091159274441249</v>
      </c>
      <c r="CI42">
        <v>0.9040793428751126</v>
      </c>
      <c r="CJ42">
        <v>0.17455337648085933</v>
      </c>
      <c r="CK42">
        <v>0.50003741851952577</v>
      </c>
      <c r="CL42">
        <v>7.8814280262557546E-2</v>
      </c>
      <c r="CM42">
        <v>0.2463734585776553</v>
      </c>
      <c r="CN42">
        <v>0.84506369115272206</v>
      </c>
      <c r="CO42">
        <v>0.58183781088338016</v>
      </c>
      <c r="CP42">
        <v>0.44046768567652794</v>
      </c>
      <c r="CQ42">
        <v>4.4468029180922741E-2</v>
      </c>
      <c r="CR42">
        <v>0.93184158584224197</v>
      </c>
      <c r="CS42">
        <v>0.82754155665839324</v>
      </c>
      <c r="CT42">
        <v>0.49695494208001278</v>
      </c>
      <c r="CU42">
        <v>0.80581316780555934</v>
      </c>
      <c r="CV42">
        <v>0.10244801839826145</v>
      </c>
      <c r="CW42">
        <v>0.35331568932573382</v>
      </c>
      <c r="CX42">
        <v>0.12471186803181822</v>
      </c>
      <c r="CY42">
        <v>6.582940486721256E-3</v>
      </c>
      <c r="CZ42">
        <v>0.86238552008945502</v>
      </c>
      <c r="DA42">
        <v>0.69951979853770663</v>
      </c>
      <c r="DB42">
        <v>0.19526843881678779</v>
      </c>
      <c r="DC42">
        <v>0.94266461967291204</v>
      </c>
      <c r="DD42">
        <v>0.12055680766915255</v>
      </c>
      <c r="DE42">
        <v>0.19973511874724026</v>
      </c>
      <c r="DF42">
        <v>0.8099282166465831</v>
      </c>
      <c r="DG42">
        <v>0.51634268609261502</v>
      </c>
      <c r="DH42">
        <v>0.2128471155721301</v>
      </c>
      <c r="DI42">
        <v>0.58284903388967968</v>
      </c>
      <c r="DJ42">
        <v>0.37168883054413371</v>
      </c>
      <c r="DK42">
        <v>0.56733177393714773</v>
      </c>
      <c r="DL42">
        <v>0.97667883672787514</v>
      </c>
    </row>
    <row r="43" spans="11:116" x14ac:dyDescent="0.25">
      <c r="L43" s="5" t="s">
        <v>171</v>
      </c>
      <c r="M43" s="5" t="s">
        <v>8</v>
      </c>
      <c r="N43" t="s">
        <v>177</v>
      </c>
      <c r="Q43">
        <v>0.15466432000162111</v>
      </c>
      <c r="R43">
        <v>0.99969105752314036</v>
      </c>
      <c r="S43">
        <v>0.17720293476145965</v>
      </c>
      <c r="T43">
        <v>0.52134929229523963</v>
      </c>
      <c r="U43">
        <v>0.38272663154840814</v>
      </c>
      <c r="V43">
        <v>0.9695754369163041</v>
      </c>
      <c r="W43">
        <v>0.4116929550225743</v>
      </c>
      <c r="X43">
        <v>0.44783827670222842</v>
      </c>
      <c r="Y43">
        <v>0.43104249258532867</v>
      </c>
      <c r="Z43">
        <v>0.82813502085386848</v>
      </c>
      <c r="AA43">
        <v>0.74622803890643508</v>
      </c>
      <c r="AB43">
        <v>0.17418250446178618</v>
      </c>
      <c r="AC43">
        <v>0.85770331920207998</v>
      </c>
      <c r="AD43">
        <v>0.71562488362751697</v>
      </c>
      <c r="AE43">
        <v>0.36330910584418419</v>
      </c>
      <c r="AF43">
        <v>0.2700554957329111</v>
      </c>
      <c r="AG43">
        <v>0.42635059291990762</v>
      </c>
      <c r="AH43">
        <v>0.40050006641276292</v>
      </c>
      <c r="AI43">
        <v>0.52247923974466537</v>
      </c>
      <c r="AJ43">
        <v>0.47994053235859013</v>
      </c>
      <c r="AK43">
        <v>0.70729529371369448</v>
      </c>
      <c r="AL43">
        <v>0.55840656219352702</v>
      </c>
      <c r="AM43">
        <v>0.32217430262889213</v>
      </c>
      <c r="AN43">
        <v>0.28515311834959456</v>
      </c>
      <c r="AO43">
        <v>0.70010231136816126</v>
      </c>
      <c r="AP43">
        <v>0.91612694671169903</v>
      </c>
      <c r="AQ43">
        <v>0.4940706555961798</v>
      </c>
      <c r="AR43">
        <v>0.4792356100817905</v>
      </c>
      <c r="AS43">
        <v>0.7842536132644744</v>
      </c>
      <c r="AT43">
        <v>0.36606287040311081</v>
      </c>
      <c r="AU43">
        <v>0.31477722895123716</v>
      </c>
      <c r="AV43">
        <v>0.6384925301001938</v>
      </c>
      <c r="AW43">
        <v>0.84646511400331237</v>
      </c>
      <c r="AX43">
        <v>0.34521162653077386</v>
      </c>
      <c r="AY43">
        <v>0.5347111587301081</v>
      </c>
      <c r="AZ43">
        <v>0.60961688839169703</v>
      </c>
      <c r="BA43">
        <v>0.25878789485654696</v>
      </c>
      <c r="BB43">
        <v>0.76724238614772156</v>
      </c>
      <c r="BC43">
        <v>0.29880135677339759</v>
      </c>
      <c r="BD43">
        <v>0.73945187153769365</v>
      </c>
      <c r="BE43">
        <v>0.36815737168933804</v>
      </c>
      <c r="BF43">
        <v>0.88487436098891181</v>
      </c>
      <c r="BG43">
        <v>0.56242627210290763</v>
      </c>
      <c r="BH43">
        <v>0.79974532265585108</v>
      </c>
      <c r="BI43">
        <v>0.51014080311342092</v>
      </c>
      <c r="BJ43">
        <v>0.30415437690680935</v>
      </c>
      <c r="BK43">
        <v>0.31146260177466467</v>
      </c>
      <c r="BL43">
        <v>8.5539028981737264E-2</v>
      </c>
      <c r="BM43">
        <v>0.29013062964166964</v>
      </c>
      <c r="BN43">
        <v>0.5842407108374863</v>
      </c>
      <c r="BO43">
        <v>3.9348134952941649E-2</v>
      </c>
      <c r="BP43">
        <v>0.64936037283993575</v>
      </c>
      <c r="BQ43">
        <v>0.57954866100901103</v>
      </c>
      <c r="BR43">
        <v>0.95872676949737112</v>
      </c>
      <c r="BS43">
        <v>0.86693023368179833</v>
      </c>
      <c r="BT43">
        <v>0.33315198894144338</v>
      </c>
      <c r="BU43">
        <v>9.7010393915412552E-2</v>
      </c>
      <c r="BV43">
        <v>0.95040564326666965</v>
      </c>
      <c r="BW43">
        <v>0.1451495219626624</v>
      </c>
      <c r="BX43">
        <v>0.72478219530740895</v>
      </c>
      <c r="BY43">
        <v>0.29726711406329365</v>
      </c>
      <c r="BZ43">
        <v>0.67165421560690786</v>
      </c>
      <c r="CA43">
        <v>0.52737847544205518</v>
      </c>
      <c r="CB43">
        <v>0.59533431642395662</v>
      </c>
      <c r="CC43">
        <v>0.98964859967798535</v>
      </c>
      <c r="CD43">
        <v>0.55022443749414407</v>
      </c>
      <c r="CE43">
        <v>0.96552762998890795</v>
      </c>
      <c r="CF43">
        <v>0.65818112106501481</v>
      </c>
      <c r="CG43">
        <v>0.20811697951041896</v>
      </c>
      <c r="CH43">
        <v>0.12818277182465132</v>
      </c>
      <c r="CI43">
        <v>9.432908990061728E-2</v>
      </c>
      <c r="CJ43">
        <v>0.61731891396230743</v>
      </c>
      <c r="CK43">
        <v>0.90038102382122176</v>
      </c>
      <c r="CL43">
        <v>0.85336194821890299</v>
      </c>
      <c r="CM43">
        <v>7.9020457846246117E-2</v>
      </c>
      <c r="CN43">
        <v>0.27124350798311631</v>
      </c>
      <c r="CO43">
        <v>9.3818902185235364E-2</v>
      </c>
      <c r="CP43">
        <v>0.60676536119651381</v>
      </c>
      <c r="CQ43">
        <v>0.25393931096211109</v>
      </c>
      <c r="CR43">
        <v>0.1492999588929822</v>
      </c>
      <c r="CS43">
        <v>0.48622328797817227</v>
      </c>
      <c r="CT43">
        <v>0.41023823362985778</v>
      </c>
      <c r="CU43">
        <v>0.16101947883330392</v>
      </c>
      <c r="CV43">
        <v>0.58362862187779374</v>
      </c>
      <c r="CW43">
        <v>2.8022461812327037E-2</v>
      </c>
      <c r="CX43">
        <v>0.41992445886383506</v>
      </c>
      <c r="CY43">
        <v>0.28943750172411908</v>
      </c>
      <c r="CZ43">
        <v>0.77703143257352347</v>
      </c>
      <c r="DA43">
        <v>0.4370263045740268</v>
      </c>
      <c r="DB43">
        <v>0.24666422151722855</v>
      </c>
      <c r="DC43">
        <v>0.7006465207016348</v>
      </c>
      <c r="DD43">
        <v>0.26080681075537715</v>
      </c>
      <c r="DE43">
        <v>0.5950154285589877</v>
      </c>
      <c r="DF43">
        <v>0.85785087781822433</v>
      </c>
      <c r="DG43">
        <v>0.16479805278117698</v>
      </c>
      <c r="DH43">
        <v>0.69300336393916617</v>
      </c>
      <c r="DI43">
        <v>0.19736424655098084</v>
      </c>
      <c r="DJ43">
        <v>0.52559237718280483</v>
      </c>
      <c r="DK43">
        <v>5.4063312326198876E-2</v>
      </c>
      <c r="DL43">
        <v>0.16711735559915847</v>
      </c>
    </row>
    <row r="44" spans="11:116" x14ac:dyDescent="0.25">
      <c r="L44" s="5">
        <v>100</v>
      </c>
      <c r="M44" s="5" t="s">
        <v>173</v>
      </c>
      <c r="N44" t="s">
        <v>14</v>
      </c>
      <c r="Q44">
        <v>0.16961373592095996</v>
      </c>
      <c r="R44">
        <v>0.47964668051290449</v>
      </c>
      <c r="S44">
        <v>0.82137631723498217</v>
      </c>
      <c r="T44">
        <v>0.9481385647598648</v>
      </c>
      <c r="U44">
        <v>0.8801715066321929</v>
      </c>
      <c r="V44">
        <v>0.37569363476648565</v>
      </c>
      <c r="W44">
        <v>0.89851404165558102</v>
      </c>
      <c r="X44">
        <v>0.51773009946119153</v>
      </c>
      <c r="Y44">
        <v>0.83863380836200196</v>
      </c>
      <c r="Z44">
        <v>0.32536680584229671</v>
      </c>
      <c r="AA44">
        <v>0.9168971000988817</v>
      </c>
      <c r="AB44">
        <v>0.47087633933531481</v>
      </c>
      <c r="AC44">
        <v>0.68785561212673496</v>
      </c>
      <c r="AD44">
        <v>0.64129369666405189</v>
      </c>
      <c r="AE44">
        <v>0.35672193765364302</v>
      </c>
      <c r="AF44">
        <v>0.57747669642807531</v>
      </c>
      <c r="AG44">
        <v>0.60996262012760916</v>
      </c>
      <c r="AH44">
        <v>0.65421927324952467</v>
      </c>
      <c r="AI44">
        <v>0.29880958358177168</v>
      </c>
      <c r="AJ44">
        <v>0.8202473565796311</v>
      </c>
      <c r="AK44">
        <v>0.86061596855707112</v>
      </c>
      <c r="AL44">
        <v>0.32075419899547342</v>
      </c>
      <c r="AM44">
        <v>0.33831533454442142</v>
      </c>
      <c r="AN44">
        <v>0.80622756076276536</v>
      </c>
      <c r="AO44">
        <v>0.17220125111860662</v>
      </c>
      <c r="AP44">
        <v>0.39981423583565578</v>
      </c>
      <c r="AQ44">
        <v>0.78693714197546072</v>
      </c>
      <c r="AR44">
        <v>0.72099834099971982</v>
      </c>
      <c r="AS44">
        <v>0.13603395824837428</v>
      </c>
      <c r="AT44">
        <v>0.20083095728376432</v>
      </c>
      <c r="AU44">
        <v>0.57215848384940626</v>
      </c>
      <c r="AV44">
        <v>0.37979688501890907</v>
      </c>
      <c r="AW44">
        <v>0.19653477070597147</v>
      </c>
      <c r="AX44">
        <v>0.37931010334583881</v>
      </c>
      <c r="AY44">
        <v>0.41585195948296882</v>
      </c>
      <c r="AZ44">
        <v>0.29342108223682883</v>
      </c>
      <c r="BA44">
        <v>0.8997756478959793</v>
      </c>
      <c r="BB44">
        <v>0.90796498641272994</v>
      </c>
      <c r="BC44">
        <v>0.3354585594206938</v>
      </c>
      <c r="BD44">
        <v>0.74983907063383559</v>
      </c>
      <c r="BE44">
        <v>0.38083969489934422</v>
      </c>
      <c r="BF44">
        <v>0.43797060645955121</v>
      </c>
      <c r="BG44">
        <v>0.52065303925248152</v>
      </c>
      <c r="BH44">
        <v>0.54482549862100615</v>
      </c>
      <c r="BI44">
        <v>0.9425489569014438</v>
      </c>
      <c r="BJ44">
        <v>0.98463272907957755</v>
      </c>
      <c r="BK44">
        <v>0.28935929053112908</v>
      </c>
      <c r="BL44">
        <v>8.9193062186592176E-3</v>
      </c>
      <c r="BM44">
        <v>0.80783337345217587</v>
      </c>
      <c r="BN44">
        <v>0.94288767381925398</v>
      </c>
      <c r="BO44">
        <v>0.31117157889333402</v>
      </c>
      <c r="BP44">
        <v>0.22740331143343107</v>
      </c>
      <c r="BQ44">
        <v>0.53924858772649609</v>
      </c>
      <c r="BR44">
        <v>0.17170706191806984</v>
      </c>
      <c r="BS44">
        <v>0.54638209736386467</v>
      </c>
      <c r="BT44">
        <v>0.22990521051494017</v>
      </c>
      <c r="BU44">
        <v>0.11039946722743488</v>
      </c>
      <c r="BV44">
        <v>0.44449464063793309</v>
      </c>
      <c r="BW44">
        <v>0.59319270514089295</v>
      </c>
      <c r="BX44">
        <v>0.95688418870966929</v>
      </c>
      <c r="BY44">
        <v>0.77094431766211802</v>
      </c>
      <c r="BZ44">
        <v>0.65547075966104629</v>
      </c>
      <c r="CA44">
        <v>0.58965763113558634</v>
      </c>
      <c r="CB44">
        <v>0.23892238259339926</v>
      </c>
      <c r="CC44">
        <v>0.66804644977416072</v>
      </c>
      <c r="CD44">
        <v>9.5510232032451903E-2</v>
      </c>
      <c r="CE44">
        <v>0.21731579071013679</v>
      </c>
      <c r="CF44">
        <v>0.4697075642534283</v>
      </c>
      <c r="CG44">
        <v>0.20931553291933636</v>
      </c>
      <c r="CH44">
        <v>0.89917580080234871</v>
      </c>
      <c r="CI44">
        <v>1.6866679866705425E-2</v>
      </c>
      <c r="CJ44">
        <v>0.85898997091398077</v>
      </c>
      <c r="CK44">
        <v>0.35183134620515677</v>
      </c>
      <c r="CL44">
        <v>0.54697808084463539</v>
      </c>
      <c r="CM44">
        <v>8.3058975164211901E-2</v>
      </c>
      <c r="CN44">
        <v>0.93352208772508161</v>
      </c>
      <c r="CO44">
        <v>0.33175054802645487</v>
      </c>
      <c r="CP44">
        <v>0.33345916781330076</v>
      </c>
      <c r="CQ44">
        <v>0.11381409442677226</v>
      </c>
      <c r="CR44">
        <v>0.97954836533037493</v>
      </c>
      <c r="CS44">
        <v>0.35582290961214902</v>
      </c>
      <c r="CT44">
        <v>0.74812230091551268</v>
      </c>
      <c r="CU44">
        <v>0.52044429125006442</v>
      </c>
      <c r="CV44">
        <v>0.49471136688263861</v>
      </c>
      <c r="CW44">
        <v>0.77166115439383365</v>
      </c>
      <c r="CX44">
        <v>0.69552430184025837</v>
      </c>
      <c r="CY44">
        <v>0.95549537317749422</v>
      </c>
      <c r="CZ44">
        <v>0.13138697617076112</v>
      </c>
      <c r="DA44">
        <v>0.56281997304492148</v>
      </c>
      <c r="DB44">
        <v>0.66628227417389763</v>
      </c>
      <c r="DC44">
        <v>0.76954166184858686</v>
      </c>
      <c r="DD44">
        <v>0.87998801497150669</v>
      </c>
      <c r="DE44">
        <v>0.57362203516723653</v>
      </c>
      <c r="DF44">
        <v>0.75333437742998566</v>
      </c>
      <c r="DG44">
        <v>0.7082477398891438</v>
      </c>
      <c r="DH44">
        <v>0.91238045128127343</v>
      </c>
      <c r="DI44">
        <v>0.69973903338635779</v>
      </c>
      <c r="DJ44">
        <v>0.3483738874198492</v>
      </c>
      <c r="DK44">
        <v>0.591275350339034</v>
      </c>
      <c r="DL44">
        <v>0.12654267965291766</v>
      </c>
    </row>
    <row r="45" spans="11:116" x14ac:dyDescent="0.25">
      <c r="L45" s="5" t="s">
        <v>172</v>
      </c>
      <c r="M45" s="5" t="s">
        <v>1</v>
      </c>
      <c r="N45" t="s">
        <v>175</v>
      </c>
    </row>
    <row r="46" spans="11:116" x14ac:dyDescent="0.25">
      <c r="K46" s="26" t="s">
        <v>167</v>
      </c>
      <c r="L46">
        <f>AVERAGE(Q46:DL46)</f>
        <v>0.51209528118880354</v>
      </c>
      <c r="M46">
        <f>VAR(Q46:DL46)</f>
        <v>7.5611607197392464E-3</v>
      </c>
      <c r="N46">
        <f>SQRT(M46)</f>
        <v>8.6954934993588751E-2</v>
      </c>
      <c r="P46" t="s">
        <v>167</v>
      </c>
      <c r="Q46">
        <f>AVERAGE(Q35:Q44)</f>
        <v>0.4884329712492857</v>
      </c>
      <c r="R46">
        <f t="shared" ref="R46:Y46" si="2">AVERAGE(R35:R44)</f>
        <v>0.56271076485646587</v>
      </c>
      <c r="S46">
        <f t="shared" si="2"/>
        <v>0.59374865535111687</v>
      </c>
      <c r="T46">
        <f t="shared" si="2"/>
        <v>0.616871203317926</v>
      </c>
      <c r="U46">
        <f t="shared" si="2"/>
        <v>0.50341478535253381</v>
      </c>
      <c r="V46">
        <f t="shared" si="2"/>
        <v>0.54793394723477784</v>
      </c>
      <c r="W46">
        <f t="shared" si="2"/>
        <v>0.57062279275382632</v>
      </c>
      <c r="X46">
        <f t="shared" si="2"/>
        <v>0.39777463532876867</v>
      </c>
      <c r="Y46">
        <f t="shared" si="2"/>
        <v>0.55602056383789111</v>
      </c>
      <c r="Z46">
        <f>AVERAGE(Z35:Z44)</f>
        <v>0.60254511269101041</v>
      </c>
      <c r="AA46">
        <f t="shared" ref="AA46:CL46" si="3">AVERAGE(AA35:AA44)</f>
        <v>0.5652774445882951</v>
      </c>
      <c r="AB46">
        <f t="shared" si="3"/>
        <v>0.63277717770982955</v>
      </c>
      <c r="AC46">
        <f t="shared" si="3"/>
        <v>0.51598928823559853</v>
      </c>
      <c r="AD46">
        <f t="shared" si="3"/>
        <v>0.54212676181317354</v>
      </c>
      <c r="AE46">
        <f t="shared" si="3"/>
        <v>0.6382547671775648</v>
      </c>
      <c r="AF46">
        <f t="shared" si="3"/>
        <v>0.41139545086452367</v>
      </c>
      <c r="AG46">
        <f t="shared" si="3"/>
        <v>0.42604994048740624</v>
      </c>
      <c r="AH46">
        <f t="shared" si="3"/>
        <v>0.44779252681725107</v>
      </c>
      <c r="AI46">
        <f t="shared" si="3"/>
        <v>0.48173287222394456</v>
      </c>
      <c r="AJ46">
        <f t="shared" si="3"/>
        <v>0.60986511136032384</v>
      </c>
      <c r="AK46">
        <f t="shared" si="3"/>
        <v>0.59658566973979421</v>
      </c>
      <c r="AL46">
        <f t="shared" si="3"/>
        <v>0.67918951451894605</v>
      </c>
      <c r="AM46">
        <f t="shared" si="3"/>
        <v>0.53154909056912725</v>
      </c>
      <c r="AN46">
        <f t="shared" si="3"/>
        <v>0.45494547939891261</v>
      </c>
      <c r="AO46">
        <f t="shared" si="3"/>
        <v>0.43088017672097167</v>
      </c>
      <c r="AP46">
        <f t="shared" si="3"/>
        <v>0.38554257666434533</v>
      </c>
      <c r="AQ46">
        <f t="shared" si="3"/>
        <v>0.4249724205349083</v>
      </c>
      <c r="AR46">
        <f t="shared" si="3"/>
        <v>0.46546907333503079</v>
      </c>
      <c r="AS46">
        <f t="shared" si="3"/>
        <v>0.48309622333724322</v>
      </c>
      <c r="AT46">
        <f t="shared" si="3"/>
        <v>0.59933639506527281</v>
      </c>
      <c r="AU46">
        <f t="shared" si="3"/>
        <v>0.39406293604425635</v>
      </c>
      <c r="AV46">
        <f t="shared" si="3"/>
        <v>0.50342189064178788</v>
      </c>
      <c r="AW46">
        <f t="shared" si="3"/>
        <v>0.61771499299967692</v>
      </c>
      <c r="AX46">
        <f t="shared" si="3"/>
        <v>0.49027324982807335</v>
      </c>
      <c r="AY46">
        <f t="shared" si="3"/>
        <v>0.5849135615083022</v>
      </c>
      <c r="AZ46">
        <f t="shared" si="3"/>
        <v>0.64741457303703953</v>
      </c>
      <c r="BA46">
        <f t="shared" si="3"/>
        <v>0.46984879676545488</v>
      </c>
      <c r="BB46">
        <f t="shared" si="3"/>
        <v>0.59636003353171374</v>
      </c>
      <c r="BC46">
        <f t="shared" si="3"/>
        <v>0.46321631496107846</v>
      </c>
      <c r="BD46">
        <f t="shared" si="3"/>
        <v>0.55875623275141639</v>
      </c>
      <c r="BE46">
        <f t="shared" si="3"/>
        <v>0.45628885166126676</v>
      </c>
      <c r="BF46">
        <f t="shared" si="3"/>
        <v>0.52413916530100235</v>
      </c>
      <c r="BG46">
        <f t="shared" si="3"/>
        <v>0.58206942114399107</v>
      </c>
      <c r="BH46">
        <f t="shared" si="3"/>
        <v>0.51511205513670533</v>
      </c>
      <c r="BI46">
        <f t="shared" si="3"/>
        <v>0.52682049758236071</v>
      </c>
      <c r="BJ46">
        <f t="shared" si="3"/>
        <v>0.61543375636457109</v>
      </c>
      <c r="BK46">
        <f t="shared" si="3"/>
        <v>0.48624825645315023</v>
      </c>
      <c r="BL46">
        <f t="shared" si="3"/>
        <v>0.35545362638916583</v>
      </c>
      <c r="BM46">
        <f t="shared" si="3"/>
        <v>0.4213917679973207</v>
      </c>
      <c r="BN46">
        <f t="shared" si="3"/>
        <v>0.59988050168696305</v>
      </c>
      <c r="BO46">
        <f t="shared" si="3"/>
        <v>0.3377340676649554</v>
      </c>
      <c r="BP46">
        <f t="shared" si="3"/>
        <v>0.49760553752671832</v>
      </c>
      <c r="BQ46">
        <f t="shared" si="3"/>
        <v>0.59531104990080652</v>
      </c>
      <c r="BR46">
        <f t="shared" si="3"/>
        <v>0.46114807582139272</v>
      </c>
      <c r="BS46">
        <f t="shared" si="3"/>
        <v>0.44657964189770699</v>
      </c>
      <c r="BT46">
        <f t="shared" si="3"/>
        <v>0.46999007738058135</v>
      </c>
      <c r="BU46">
        <f t="shared" si="3"/>
        <v>0.58387695468944112</v>
      </c>
      <c r="BV46">
        <f t="shared" si="3"/>
        <v>0.56689900500297274</v>
      </c>
      <c r="BW46">
        <f t="shared" si="3"/>
        <v>0.52645513419641454</v>
      </c>
      <c r="BX46">
        <f t="shared" si="3"/>
        <v>0.5271999429867863</v>
      </c>
      <c r="BY46">
        <f t="shared" si="3"/>
        <v>0.54196707322756144</v>
      </c>
      <c r="BZ46">
        <f t="shared" si="3"/>
        <v>0.66995316788107639</v>
      </c>
      <c r="CA46">
        <f t="shared" si="3"/>
        <v>0.62138876005170729</v>
      </c>
      <c r="CB46">
        <f t="shared" si="3"/>
        <v>0.47033946781794478</v>
      </c>
      <c r="CC46">
        <f t="shared" si="3"/>
        <v>0.6152404400356154</v>
      </c>
      <c r="CD46">
        <f t="shared" si="3"/>
        <v>0.487688589779052</v>
      </c>
      <c r="CE46">
        <f t="shared" si="3"/>
        <v>0.60096722007019043</v>
      </c>
      <c r="CF46">
        <f t="shared" si="3"/>
        <v>0.51039530934018995</v>
      </c>
      <c r="CG46">
        <f t="shared" si="3"/>
        <v>0.60366003000529056</v>
      </c>
      <c r="CH46">
        <f t="shared" si="3"/>
        <v>0.55648168195989678</v>
      </c>
      <c r="CI46">
        <f t="shared" si="3"/>
        <v>0.41792552814692047</v>
      </c>
      <c r="CJ46">
        <f t="shared" si="3"/>
        <v>0.45793893090535487</v>
      </c>
      <c r="CK46">
        <f t="shared" si="3"/>
        <v>0.5295674214905991</v>
      </c>
      <c r="CL46">
        <f t="shared" si="3"/>
        <v>0.39297345917375626</v>
      </c>
      <c r="CM46">
        <f t="shared" ref="CM46:DL46" si="4">AVERAGE(CM35:CM44)</f>
        <v>0.30366954546041375</v>
      </c>
      <c r="CN46">
        <f t="shared" si="4"/>
        <v>0.44993296672336303</v>
      </c>
      <c r="CO46">
        <f t="shared" si="4"/>
        <v>0.40299319014904056</v>
      </c>
      <c r="CP46">
        <f t="shared" si="4"/>
        <v>0.6074474537264557</v>
      </c>
      <c r="CQ46">
        <f t="shared" si="4"/>
        <v>0.45277004752120631</v>
      </c>
      <c r="CR46">
        <f t="shared" si="4"/>
        <v>0.56596370576672594</v>
      </c>
      <c r="CS46">
        <f t="shared" si="4"/>
        <v>0.44088133501522436</v>
      </c>
      <c r="CT46">
        <f t="shared" si="4"/>
        <v>0.40691818451835637</v>
      </c>
      <c r="CU46">
        <f t="shared" si="4"/>
        <v>0.35481715477789388</v>
      </c>
      <c r="CV46">
        <f t="shared" si="4"/>
        <v>0.6706040736951796</v>
      </c>
      <c r="CW46">
        <f t="shared" si="4"/>
        <v>0.51393476035931995</v>
      </c>
      <c r="CX46">
        <f t="shared" si="4"/>
        <v>0.46460848888076917</v>
      </c>
      <c r="CY46">
        <f t="shared" si="4"/>
        <v>0.53129629803425149</v>
      </c>
      <c r="CZ46">
        <f t="shared" si="4"/>
        <v>0.5722699943827998</v>
      </c>
      <c r="DA46">
        <f t="shared" si="4"/>
        <v>0.57494183347635963</v>
      </c>
      <c r="DB46">
        <f t="shared" si="4"/>
        <v>0.41507357132728817</v>
      </c>
      <c r="DC46">
        <f t="shared" si="4"/>
        <v>0.54887100529669175</v>
      </c>
      <c r="DD46">
        <f t="shared" si="4"/>
        <v>0.47347001880989115</v>
      </c>
      <c r="DE46">
        <f t="shared" si="4"/>
        <v>0.36038173194095108</v>
      </c>
      <c r="DF46">
        <f t="shared" si="4"/>
        <v>0.62031639208124334</v>
      </c>
      <c r="DG46">
        <f t="shared" si="4"/>
        <v>0.53861362989149242</v>
      </c>
      <c r="DH46">
        <f t="shared" si="4"/>
        <v>0.63578616434747404</v>
      </c>
      <c r="DI46">
        <f t="shared" si="4"/>
        <v>0.3672470565433848</v>
      </c>
      <c r="DJ46">
        <f t="shared" si="4"/>
        <v>0.44466931258198972</v>
      </c>
      <c r="DK46">
        <f t="shared" si="4"/>
        <v>0.30864586772161456</v>
      </c>
      <c r="DL46">
        <f t="shared" si="4"/>
        <v>0.52239389397668812</v>
      </c>
    </row>
    <row r="47" spans="11:116" x14ac:dyDescent="0.25">
      <c r="K47" s="26" t="s">
        <v>168</v>
      </c>
      <c r="L47">
        <f>AVERAGE(Q47:DL47)</f>
        <v>8.6083234044447302E-2</v>
      </c>
      <c r="P47" t="s">
        <v>168</v>
      </c>
      <c r="Q47">
        <f>VAR(Q35:Q44)</f>
        <v>0.10049729955673278</v>
      </c>
      <c r="R47">
        <f t="shared" ref="R47:Y47" si="5">VAR(R35:R44)</f>
        <v>9.7073120276433514E-2</v>
      </c>
      <c r="S47">
        <f t="shared" si="5"/>
        <v>5.3498694788416894E-2</v>
      </c>
      <c r="T47">
        <f t="shared" si="5"/>
        <v>0.1204177383920722</v>
      </c>
      <c r="U47">
        <f t="shared" si="5"/>
        <v>9.0148446341045574E-2</v>
      </c>
      <c r="V47">
        <f t="shared" si="5"/>
        <v>6.9658837880984786E-2</v>
      </c>
      <c r="W47">
        <f t="shared" si="5"/>
        <v>8.9012697541573163E-2</v>
      </c>
      <c r="X47">
        <f t="shared" si="5"/>
        <v>2.9718054958682381E-2</v>
      </c>
      <c r="Y47">
        <f t="shared" si="5"/>
        <v>0.11270786700570544</v>
      </c>
      <c r="Z47">
        <f>VAR(Z35:Z44)</f>
        <v>0.13034486031017206</v>
      </c>
      <c r="AA47">
        <f t="shared" ref="AA47:CL47" si="6">VAR(AA35:AA44)</f>
        <v>0.12175429375216901</v>
      </c>
      <c r="AB47">
        <f t="shared" si="6"/>
        <v>7.2324083437500228E-2</v>
      </c>
      <c r="AC47">
        <f t="shared" si="6"/>
        <v>9.8993797617607127E-2</v>
      </c>
      <c r="AD47">
        <f t="shared" si="6"/>
        <v>9.6177569258075593E-2</v>
      </c>
      <c r="AE47">
        <f t="shared" si="6"/>
        <v>3.8232059027171909E-2</v>
      </c>
      <c r="AF47">
        <f t="shared" si="6"/>
        <v>6.6131025858463505E-2</v>
      </c>
      <c r="AG47">
        <f t="shared" si="6"/>
        <v>8.7984493665479155E-2</v>
      </c>
      <c r="AH47">
        <f t="shared" si="6"/>
        <v>0.11225832449376878</v>
      </c>
      <c r="AI47">
        <f t="shared" si="6"/>
        <v>9.0498923711900298E-2</v>
      </c>
      <c r="AJ47">
        <f t="shared" si="6"/>
        <v>8.2903893267161466E-2</v>
      </c>
      <c r="AK47">
        <f t="shared" si="6"/>
        <v>5.701972696499031E-2</v>
      </c>
      <c r="AL47">
        <f t="shared" si="6"/>
        <v>6.5682779564256111E-2</v>
      </c>
      <c r="AM47">
        <f t="shared" si="6"/>
        <v>9.4997343055766681E-2</v>
      </c>
      <c r="AN47">
        <f t="shared" si="6"/>
        <v>0.10662381716378554</v>
      </c>
      <c r="AO47">
        <f t="shared" si="6"/>
        <v>8.5397889163886881E-2</v>
      </c>
      <c r="AP47">
        <f t="shared" si="6"/>
        <v>0.10441681948161902</v>
      </c>
      <c r="AQ47">
        <f t="shared" si="6"/>
        <v>8.3070190881800635E-2</v>
      </c>
      <c r="AR47">
        <f t="shared" si="6"/>
        <v>6.5710676183143413E-2</v>
      </c>
      <c r="AS47">
        <f t="shared" si="6"/>
        <v>9.8964928356008314E-2</v>
      </c>
      <c r="AT47">
        <f t="shared" si="6"/>
        <v>9.7484772586029944E-2</v>
      </c>
      <c r="AU47">
        <f t="shared" si="6"/>
        <v>5.5364936397152946E-2</v>
      </c>
      <c r="AV47">
        <f t="shared" si="6"/>
        <v>0.10127168930343819</v>
      </c>
      <c r="AW47">
        <f t="shared" si="6"/>
        <v>8.7242510199228171E-2</v>
      </c>
      <c r="AX47">
        <f t="shared" si="6"/>
        <v>7.7402994110701853E-2</v>
      </c>
      <c r="AY47">
        <f t="shared" si="6"/>
        <v>9.032868395148469E-2</v>
      </c>
      <c r="AZ47">
        <f t="shared" si="6"/>
        <v>5.5997161930979068E-2</v>
      </c>
      <c r="BA47">
        <f t="shared" si="6"/>
        <v>7.758865026718216E-2</v>
      </c>
      <c r="BB47">
        <f t="shared" si="6"/>
        <v>9.697720818543562E-2</v>
      </c>
      <c r="BC47">
        <f t="shared" si="6"/>
        <v>5.6295831164509896E-2</v>
      </c>
      <c r="BD47">
        <f t="shared" si="6"/>
        <v>8.6194583866729707E-2</v>
      </c>
      <c r="BE47">
        <f t="shared" si="6"/>
        <v>9.3711613591727527E-2</v>
      </c>
      <c r="BF47">
        <f t="shared" si="6"/>
        <v>9.4283681400716135E-2</v>
      </c>
      <c r="BG47">
        <f t="shared" si="6"/>
        <v>6.963704825171263E-2</v>
      </c>
      <c r="BH47">
        <f t="shared" si="6"/>
        <v>8.3193602171741723E-2</v>
      </c>
      <c r="BI47">
        <f t="shared" si="6"/>
        <v>0.12231533088520122</v>
      </c>
      <c r="BJ47">
        <f t="shared" si="6"/>
        <v>6.4796714730568652E-2</v>
      </c>
      <c r="BK47">
        <f t="shared" si="6"/>
        <v>7.1946502727446252E-2</v>
      </c>
      <c r="BL47">
        <f t="shared" si="6"/>
        <v>0.12112700382276308</v>
      </c>
      <c r="BM47">
        <f t="shared" si="6"/>
        <v>0.10800237119828865</v>
      </c>
      <c r="BN47">
        <f t="shared" si="6"/>
        <v>8.4391487920715935E-2</v>
      </c>
      <c r="BO47">
        <f t="shared" si="6"/>
        <v>8.3448514701645049E-2</v>
      </c>
      <c r="BP47">
        <f t="shared" si="6"/>
        <v>9.5654608210580888E-2</v>
      </c>
      <c r="BQ47">
        <f t="shared" si="6"/>
        <v>9.1872959910165877E-2</v>
      </c>
      <c r="BR47">
        <f t="shared" si="6"/>
        <v>0.12249543805574373</v>
      </c>
      <c r="BS47">
        <f t="shared" si="6"/>
        <v>0.14218559857977364</v>
      </c>
      <c r="BT47">
        <f t="shared" si="6"/>
        <v>0.13171780774793312</v>
      </c>
      <c r="BU47">
        <f t="shared" si="6"/>
        <v>0.10758150372244647</v>
      </c>
      <c r="BV47">
        <f t="shared" si="6"/>
        <v>8.0969848223999205E-2</v>
      </c>
      <c r="BW47">
        <f t="shared" si="6"/>
        <v>9.0069465510958693E-2</v>
      </c>
      <c r="BX47">
        <f t="shared" si="6"/>
        <v>9.313575214788801E-2</v>
      </c>
      <c r="BY47">
        <f t="shared" si="6"/>
        <v>5.4720916983064888E-2</v>
      </c>
      <c r="BZ47">
        <f t="shared" si="6"/>
        <v>6.7234128524129327E-2</v>
      </c>
      <c r="CA47">
        <f t="shared" si="6"/>
        <v>5.9732022961934327E-2</v>
      </c>
      <c r="CB47">
        <f t="shared" si="6"/>
        <v>4.9175862437962597E-2</v>
      </c>
      <c r="CC47">
        <f t="shared" si="6"/>
        <v>7.6313159712408679E-2</v>
      </c>
      <c r="CD47">
        <f t="shared" si="6"/>
        <v>7.4667094381849458E-2</v>
      </c>
      <c r="CE47">
        <f t="shared" si="6"/>
        <v>5.437502830776491E-2</v>
      </c>
      <c r="CF47">
        <f t="shared" si="6"/>
        <v>8.1138083595545404E-2</v>
      </c>
      <c r="CG47">
        <f t="shared" si="6"/>
        <v>0.10125942851621822</v>
      </c>
      <c r="CH47">
        <f t="shared" si="6"/>
        <v>8.0779145669239882E-2</v>
      </c>
      <c r="CI47">
        <f t="shared" si="6"/>
        <v>9.1198816657206166E-2</v>
      </c>
      <c r="CJ47">
        <f t="shared" si="6"/>
        <v>0.11601559231512917</v>
      </c>
      <c r="CK47">
        <f t="shared" si="6"/>
        <v>0.10818172876104858</v>
      </c>
      <c r="CL47">
        <f t="shared" si="6"/>
        <v>8.6921254648754234E-2</v>
      </c>
      <c r="CM47">
        <f t="shared" ref="CM47:DL47" si="7">VAR(CM35:CM44)</f>
        <v>6.6168807580478869E-2</v>
      </c>
      <c r="CN47">
        <f t="shared" si="7"/>
        <v>0.10352826499823989</v>
      </c>
      <c r="CO47">
        <f t="shared" si="7"/>
        <v>7.3338966756422985E-2</v>
      </c>
      <c r="CP47">
        <f t="shared" si="7"/>
        <v>6.1156062846466637E-2</v>
      </c>
      <c r="CQ47">
        <f t="shared" si="7"/>
        <v>0.112567846533887</v>
      </c>
      <c r="CR47">
        <f t="shared" si="7"/>
        <v>0.13719053285605953</v>
      </c>
      <c r="CS47">
        <f t="shared" si="7"/>
        <v>8.7002372178228066E-2</v>
      </c>
      <c r="CT47">
        <f t="shared" si="7"/>
        <v>6.2219921196692979E-2</v>
      </c>
      <c r="CU47">
        <f t="shared" si="7"/>
        <v>8.3125891223172932E-2</v>
      </c>
      <c r="CV47">
        <f t="shared" si="7"/>
        <v>7.1157608585805915E-2</v>
      </c>
      <c r="CW47">
        <f t="shared" si="7"/>
        <v>8.9974539851891661E-2</v>
      </c>
      <c r="CX47">
        <f t="shared" si="7"/>
        <v>3.8031421035084625E-2</v>
      </c>
      <c r="CY47">
        <f t="shared" si="7"/>
        <v>0.12073060758883081</v>
      </c>
      <c r="CZ47">
        <f t="shared" si="7"/>
        <v>9.4700474704452198E-2</v>
      </c>
      <c r="DA47">
        <f t="shared" si="7"/>
        <v>6.0896770396077757E-2</v>
      </c>
      <c r="DB47">
        <f t="shared" si="7"/>
        <v>5.5015847781679464E-2</v>
      </c>
      <c r="DC47">
        <f t="shared" si="7"/>
        <v>7.4147442709962721E-2</v>
      </c>
      <c r="DD47">
        <f t="shared" si="7"/>
        <v>0.12065626249837609</v>
      </c>
      <c r="DE47">
        <f t="shared" si="7"/>
        <v>2.4573089893445359E-2</v>
      </c>
      <c r="DF47">
        <f t="shared" si="7"/>
        <v>6.8680976149112727E-2</v>
      </c>
      <c r="DG47">
        <f t="shared" si="7"/>
        <v>0.11182100028097336</v>
      </c>
      <c r="DH47">
        <f t="shared" si="7"/>
        <v>9.3668777679659226E-2</v>
      </c>
      <c r="DI47">
        <f t="shared" si="7"/>
        <v>7.4800906069316317E-2</v>
      </c>
      <c r="DJ47">
        <f t="shared" si="7"/>
        <v>6.9717956961537764E-2</v>
      </c>
      <c r="DK47">
        <f t="shared" si="7"/>
        <v>5.9347061626501878E-2</v>
      </c>
      <c r="DL47">
        <f t="shared" si="7"/>
        <v>0.13548560355885547</v>
      </c>
    </row>
    <row r="48" spans="11:116" x14ac:dyDescent="0.25">
      <c r="K48" s="26" t="s">
        <v>166</v>
      </c>
      <c r="L48">
        <f>AVERAGE(Q48:DL48)</f>
        <v>0.29028091184572152</v>
      </c>
      <c r="P48" t="s">
        <v>166</v>
      </c>
      <c r="Q48">
        <f>SQRT(Q47)</f>
        <v>0.31701309051320387</v>
      </c>
      <c r="R48">
        <f t="shared" ref="R48:Z48" si="8">SQRT(R47)</f>
        <v>0.31156559546335266</v>
      </c>
      <c r="S48">
        <f t="shared" si="8"/>
        <v>0.23129784864632202</v>
      </c>
      <c r="T48">
        <f t="shared" si="8"/>
        <v>0.34701259111460525</v>
      </c>
      <c r="U48">
        <f t="shared" si="8"/>
        <v>0.30024730863247645</v>
      </c>
      <c r="V48">
        <f t="shared" si="8"/>
        <v>0.26392960781425184</v>
      </c>
      <c r="W48">
        <f t="shared" si="8"/>
        <v>0.29834995817256815</v>
      </c>
      <c r="X48">
        <f t="shared" si="8"/>
        <v>0.17238925418564344</v>
      </c>
      <c r="Y48">
        <f t="shared" si="8"/>
        <v>0.33571992345660012</v>
      </c>
      <c r="Z48">
        <f t="shared" si="8"/>
        <v>0.36103304600849501</v>
      </c>
      <c r="AA48">
        <f t="shared" ref="AA48:BF48" si="9">SQRT(AA47)</f>
        <v>0.34893307918878802</v>
      </c>
      <c r="AB48">
        <f t="shared" si="9"/>
        <v>0.2689313731000908</v>
      </c>
      <c r="AC48">
        <f t="shared" si="9"/>
        <v>0.31463279806404026</v>
      </c>
      <c r="AD48">
        <f t="shared" si="9"/>
        <v>0.31012508647008158</v>
      </c>
      <c r="AE48">
        <f t="shared" si="9"/>
        <v>0.19553019978297959</v>
      </c>
      <c r="AF48">
        <f t="shared" si="9"/>
        <v>0.25715953386655432</v>
      </c>
      <c r="AG48">
        <f t="shared" si="9"/>
        <v>0.29662180241088004</v>
      </c>
      <c r="AH48">
        <f t="shared" si="9"/>
        <v>0.33504973435860053</v>
      </c>
      <c r="AI48">
        <f t="shared" si="9"/>
        <v>0.30083039027315756</v>
      </c>
      <c r="AJ48">
        <f t="shared" si="9"/>
        <v>0.28793036183626325</v>
      </c>
      <c r="AK48">
        <f t="shared" si="9"/>
        <v>0.23878803773428497</v>
      </c>
      <c r="AL48">
        <f t="shared" si="9"/>
        <v>0.25628651849883971</v>
      </c>
      <c r="AM48">
        <f t="shared" si="9"/>
        <v>0.30821638998561818</v>
      </c>
      <c r="AN48">
        <f t="shared" si="9"/>
        <v>0.32653302614557311</v>
      </c>
      <c r="AO48">
        <f t="shared" si="9"/>
        <v>0.29222917233549234</v>
      </c>
      <c r="AP48">
        <f t="shared" si="9"/>
        <v>0.32313591487425075</v>
      </c>
      <c r="AQ48">
        <f t="shared" si="9"/>
        <v>0.28821899812781365</v>
      </c>
      <c r="AR48">
        <f t="shared" si="9"/>
        <v>0.25634093739226166</v>
      </c>
      <c r="AS48">
        <f t="shared" si="9"/>
        <v>0.31458691701341984</v>
      </c>
      <c r="AT48">
        <f t="shared" si="9"/>
        <v>0.31222551559094258</v>
      </c>
      <c r="AU48">
        <f t="shared" si="9"/>
        <v>0.23529754864246449</v>
      </c>
      <c r="AV48">
        <f t="shared" si="9"/>
        <v>0.31823213116126126</v>
      </c>
      <c r="AW48">
        <f t="shared" si="9"/>
        <v>0.29536843128409673</v>
      </c>
      <c r="AX48">
        <f t="shared" si="9"/>
        <v>0.27821393586717014</v>
      </c>
      <c r="AY48">
        <f t="shared" si="9"/>
        <v>0.30054730734359392</v>
      </c>
      <c r="AZ48">
        <f t="shared" si="9"/>
        <v>0.23663719473273653</v>
      </c>
      <c r="BA48">
        <f t="shared" si="9"/>
        <v>0.27854739321555705</v>
      </c>
      <c r="BB48">
        <f t="shared" si="9"/>
        <v>0.31141163784520903</v>
      </c>
      <c r="BC48">
        <f t="shared" si="9"/>
        <v>0.23726742541804996</v>
      </c>
      <c r="BD48">
        <f t="shared" si="9"/>
        <v>0.29358914126161018</v>
      </c>
      <c r="BE48">
        <f t="shared" si="9"/>
        <v>0.30612352668772053</v>
      </c>
      <c r="BF48">
        <f t="shared" si="9"/>
        <v>0.30705647917071566</v>
      </c>
      <c r="BG48">
        <f t="shared" ref="BG48:CL48" si="10">SQRT(BG47)</f>
        <v>0.26388832534182455</v>
      </c>
      <c r="BH48">
        <f t="shared" si="10"/>
        <v>0.28843301158456486</v>
      </c>
      <c r="BI48">
        <f t="shared" si="10"/>
        <v>0.34973608747911794</v>
      </c>
      <c r="BJ48">
        <f t="shared" si="10"/>
        <v>0.25455198826677555</v>
      </c>
      <c r="BK48">
        <f t="shared" si="10"/>
        <v>0.26822845249422411</v>
      </c>
      <c r="BL48">
        <f t="shared" si="10"/>
        <v>0.34803304990009654</v>
      </c>
      <c r="BM48">
        <f t="shared" si="10"/>
        <v>0.32863714214660622</v>
      </c>
      <c r="BN48">
        <f t="shared" si="10"/>
        <v>0.29050213066467506</v>
      </c>
      <c r="BO48">
        <f t="shared" si="10"/>
        <v>0.28887456568837111</v>
      </c>
      <c r="BP48">
        <f t="shared" si="10"/>
        <v>0.30928079185520219</v>
      </c>
      <c r="BQ48">
        <f t="shared" si="10"/>
        <v>0.30310552603040064</v>
      </c>
      <c r="BR48">
        <f t="shared" si="10"/>
        <v>0.34999348287610116</v>
      </c>
      <c r="BS48">
        <f t="shared" si="10"/>
        <v>0.37707505695786037</v>
      </c>
      <c r="BT48">
        <f t="shared" si="10"/>
        <v>0.36292948040622591</v>
      </c>
      <c r="BU48">
        <f t="shared" si="10"/>
        <v>0.32799619467677743</v>
      </c>
      <c r="BV48">
        <f t="shared" si="10"/>
        <v>0.28455201321375184</v>
      </c>
      <c r="BW48">
        <f t="shared" si="10"/>
        <v>0.30011575352013548</v>
      </c>
      <c r="BX48">
        <f t="shared" si="10"/>
        <v>0.30518150689038814</v>
      </c>
      <c r="BY48">
        <f t="shared" si="10"/>
        <v>0.23392502427714928</v>
      </c>
      <c r="BZ48">
        <f t="shared" si="10"/>
        <v>0.25929544640068275</v>
      </c>
      <c r="CA48">
        <f t="shared" si="10"/>
        <v>0.24440135630133955</v>
      </c>
      <c r="CB48">
        <f t="shared" si="10"/>
        <v>0.22175631318625993</v>
      </c>
      <c r="CC48">
        <f t="shared" si="10"/>
        <v>0.27624836599047725</v>
      </c>
      <c r="CD48">
        <f t="shared" si="10"/>
        <v>0.27325280306311489</v>
      </c>
      <c r="CE48">
        <f t="shared" si="10"/>
        <v>0.23318453702543165</v>
      </c>
      <c r="CF48">
        <f t="shared" si="10"/>
        <v>0.28484747426569434</v>
      </c>
      <c r="CG48">
        <f t="shared" si="10"/>
        <v>0.31821286667295245</v>
      </c>
      <c r="CH48">
        <f t="shared" si="10"/>
        <v>0.28421672306400247</v>
      </c>
      <c r="CI48">
        <f t="shared" si="10"/>
        <v>0.30199141818469971</v>
      </c>
      <c r="CJ48">
        <f t="shared" si="10"/>
        <v>0.34061061685615318</v>
      </c>
      <c r="CK48">
        <f t="shared" si="10"/>
        <v>0.32890990979453411</v>
      </c>
      <c r="CL48">
        <f t="shared" si="10"/>
        <v>0.29482410798432723</v>
      </c>
      <c r="CM48">
        <f t="shared" ref="CM48:DL48" si="11">SQRT(CM47)</f>
        <v>0.25723298307269787</v>
      </c>
      <c r="CN48">
        <f t="shared" si="11"/>
        <v>0.32175808458877903</v>
      </c>
      <c r="CO48">
        <f t="shared" si="11"/>
        <v>0.27081168135149375</v>
      </c>
      <c r="CP48">
        <f t="shared" si="11"/>
        <v>0.24729751888457482</v>
      </c>
      <c r="CQ48">
        <f t="shared" si="11"/>
        <v>0.33551132102193959</v>
      </c>
      <c r="CR48">
        <f t="shared" si="11"/>
        <v>0.37039240388547323</v>
      </c>
      <c r="CS48">
        <f t="shared" si="11"/>
        <v>0.29496164526634316</v>
      </c>
      <c r="CT48">
        <f t="shared" si="11"/>
        <v>0.24943921343023229</v>
      </c>
      <c r="CU48">
        <f t="shared" si="11"/>
        <v>0.28831561043962384</v>
      </c>
      <c r="CV48">
        <f t="shared" si="11"/>
        <v>0.2667538351848121</v>
      </c>
      <c r="CW48">
        <f t="shared" si="11"/>
        <v>0.29995756341838031</v>
      </c>
      <c r="CX48">
        <f t="shared" si="11"/>
        <v>0.19501646349753302</v>
      </c>
      <c r="CY48">
        <f t="shared" si="11"/>
        <v>0.34746310248547368</v>
      </c>
      <c r="CZ48">
        <f t="shared" si="11"/>
        <v>0.30773442235871534</v>
      </c>
      <c r="DA48">
        <f t="shared" si="11"/>
        <v>0.24677270999054526</v>
      </c>
      <c r="DB48">
        <f t="shared" si="11"/>
        <v>0.23455457314168798</v>
      </c>
      <c r="DC48">
        <f t="shared" si="11"/>
        <v>0.27230028040742582</v>
      </c>
      <c r="DD48">
        <f t="shared" si="11"/>
        <v>0.34735610329800753</v>
      </c>
      <c r="DE48">
        <f t="shared" si="11"/>
        <v>0.15675806165376427</v>
      </c>
      <c r="DF48">
        <f t="shared" si="11"/>
        <v>0.26207055566986676</v>
      </c>
      <c r="DG48">
        <f t="shared" si="11"/>
        <v>0.33439647169336784</v>
      </c>
      <c r="DH48">
        <f t="shared" si="11"/>
        <v>0.30605355361383935</v>
      </c>
      <c r="DI48">
        <f t="shared" si="11"/>
        <v>0.27349754307729407</v>
      </c>
      <c r="DJ48">
        <f t="shared" si="11"/>
        <v>0.2640415818797065</v>
      </c>
      <c r="DK48">
        <f t="shared" si="11"/>
        <v>0.24361252354200078</v>
      </c>
      <c r="DL48">
        <f t="shared" si="11"/>
        <v>0.36808369097102833</v>
      </c>
    </row>
    <row r="49" spans="11:116" x14ac:dyDescent="0.25">
      <c r="P49" t="s">
        <v>65</v>
      </c>
      <c r="Q49">
        <v>10</v>
      </c>
      <c r="R49">
        <v>10</v>
      </c>
      <c r="S49">
        <v>10</v>
      </c>
      <c r="T49">
        <v>10</v>
      </c>
      <c r="U49">
        <v>10</v>
      </c>
      <c r="V49">
        <v>10</v>
      </c>
      <c r="W49">
        <v>10</v>
      </c>
      <c r="X49">
        <v>10</v>
      </c>
      <c r="Y49">
        <v>10</v>
      </c>
      <c r="Z49">
        <v>10</v>
      </c>
      <c r="AA49">
        <v>10</v>
      </c>
      <c r="AB49">
        <v>10</v>
      </c>
      <c r="AC49">
        <v>10</v>
      </c>
      <c r="AD49">
        <v>10</v>
      </c>
      <c r="AE49">
        <v>10</v>
      </c>
      <c r="AF49">
        <v>10</v>
      </c>
      <c r="AG49">
        <v>10</v>
      </c>
      <c r="AH49">
        <v>10</v>
      </c>
      <c r="AI49">
        <v>10</v>
      </c>
      <c r="AJ49">
        <v>10</v>
      </c>
      <c r="AK49">
        <v>10</v>
      </c>
      <c r="AL49">
        <v>10</v>
      </c>
      <c r="AM49">
        <v>10</v>
      </c>
      <c r="AN49">
        <v>10</v>
      </c>
      <c r="AO49">
        <v>10</v>
      </c>
      <c r="AP49">
        <v>10</v>
      </c>
      <c r="AQ49">
        <v>10</v>
      </c>
      <c r="AR49">
        <v>10</v>
      </c>
      <c r="AS49">
        <v>10</v>
      </c>
      <c r="AT49">
        <v>10</v>
      </c>
      <c r="AU49">
        <v>10</v>
      </c>
      <c r="AV49">
        <v>10</v>
      </c>
      <c r="AW49">
        <v>10</v>
      </c>
      <c r="AX49">
        <v>10</v>
      </c>
      <c r="AY49">
        <v>10</v>
      </c>
      <c r="AZ49">
        <v>10</v>
      </c>
      <c r="BA49">
        <v>10</v>
      </c>
      <c r="BB49">
        <v>10</v>
      </c>
      <c r="BC49">
        <v>10</v>
      </c>
      <c r="BD49">
        <v>10</v>
      </c>
      <c r="BE49">
        <v>10</v>
      </c>
      <c r="BF49">
        <v>10</v>
      </c>
      <c r="BG49">
        <v>10</v>
      </c>
      <c r="BH49">
        <v>10</v>
      </c>
      <c r="BI49">
        <v>10</v>
      </c>
      <c r="BJ49">
        <v>10</v>
      </c>
      <c r="BK49">
        <v>10</v>
      </c>
      <c r="BL49">
        <v>10</v>
      </c>
      <c r="BM49">
        <v>10</v>
      </c>
      <c r="BN49">
        <v>10</v>
      </c>
      <c r="BO49">
        <v>10</v>
      </c>
      <c r="BP49">
        <v>10</v>
      </c>
      <c r="BQ49">
        <v>10</v>
      </c>
      <c r="BR49">
        <v>10</v>
      </c>
      <c r="BS49">
        <v>10</v>
      </c>
      <c r="BT49">
        <v>10</v>
      </c>
      <c r="BU49">
        <v>10</v>
      </c>
      <c r="BV49">
        <v>10</v>
      </c>
      <c r="BW49">
        <v>10</v>
      </c>
      <c r="BX49">
        <v>10</v>
      </c>
      <c r="BY49">
        <v>10</v>
      </c>
      <c r="BZ49">
        <v>10</v>
      </c>
      <c r="CA49">
        <v>10</v>
      </c>
      <c r="CB49">
        <v>10</v>
      </c>
      <c r="CC49">
        <v>10</v>
      </c>
      <c r="CD49">
        <v>10</v>
      </c>
      <c r="CE49">
        <v>10</v>
      </c>
      <c r="CF49">
        <v>10</v>
      </c>
      <c r="CG49">
        <v>10</v>
      </c>
      <c r="CH49">
        <v>10</v>
      </c>
      <c r="CI49">
        <v>10</v>
      </c>
      <c r="CJ49">
        <v>10</v>
      </c>
      <c r="CK49">
        <v>10</v>
      </c>
      <c r="CL49">
        <v>10</v>
      </c>
      <c r="CM49">
        <v>10</v>
      </c>
      <c r="CN49">
        <v>10</v>
      </c>
      <c r="CO49">
        <v>10</v>
      </c>
      <c r="CP49">
        <v>10</v>
      </c>
      <c r="CQ49">
        <v>10</v>
      </c>
      <c r="CR49">
        <v>10</v>
      </c>
      <c r="CS49">
        <v>10</v>
      </c>
      <c r="CT49">
        <v>10</v>
      </c>
      <c r="CU49">
        <v>10</v>
      </c>
      <c r="CV49">
        <v>10</v>
      </c>
      <c r="CW49">
        <v>10</v>
      </c>
      <c r="CX49">
        <v>10</v>
      </c>
      <c r="CY49">
        <v>10</v>
      </c>
      <c r="CZ49">
        <v>10</v>
      </c>
      <c r="DA49">
        <v>10</v>
      </c>
      <c r="DB49">
        <v>10</v>
      </c>
      <c r="DC49">
        <v>10</v>
      </c>
      <c r="DD49">
        <v>10</v>
      </c>
      <c r="DE49">
        <v>10</v>
      </c>
      <c r="DF49">
        <v>10</v>
      </c>
      <c r="DG49">
        <v>10</v>
      </c>
      <c r="DH49">
        <v>10</v>
      </c>
      <c r="DI49">
        <v>10</v>
      </c>
      <c r="DJ49">
        <v>10</v>
      </c>
      <c r="DK49">
        <v>10</v>
      </c>
      <c r="DL49">
        <v>10</v>
      </c>
    </row>
    <row r="54" spans="11:116" x14ac:dyDescent="0.25">
      <c r="N54" t="s">
        <v>14</v>
      </c>
    </row>
    <row r="55" spans="11:116" x14ac:dyDescent="0.25">
      <c r="N55" t="s">
        <v>176</v>
      </c>
    </row>
    <row r="56" spans="11:116" x14ac:dyDescent="0.25">
      <c r="M56" t="s">
        <v>174</v>
      </c>
      <c r="N56" t="s">
        <v>1</v>
      </c>
    </row>
    <row r="57" spans="11:116" x14ac:dyDescent="0.25">
      <c r="L57" s="5" t="s">
        <v>171</v>
      </c>
      <c r="M57" s="5" t="s">
        <v>8</v>
      </c>
      <c r="N57" t="s">
        <v>177</v>
      </c>
    </row>
    <row r="58" spans="11:116" x14ac:dyDescent="0.25">
      <c r="L58" s="5">
        <v>100</v>
      </c>
      <c r="M58" s="5" t="s">
        <v>173</v>
      </c>
      <c r="N58" t="s">
        <v>14</v>
      </c>
      <c r="P58" t="s">
        <v>179</v>
      </c>
    </row>
    <row r="59" spans="11:116" x14ac:dyDescent="0.25">
      <c r="L59" s="5" t="s">
        <v>172</v>
      </c>
      <c r="M59" s="5" t="s">
        <v>1</v>
      </c>
      <c r="N59" t="s">
        <v>175</v>
      </c>
      <c r="P59" t="s">
        <v>170</v>
      </c>
    </row>
    <row r="60" spans="11:116" x14ac:dyDescent="0.25">
      <c r="K60" s="26" t="s">
        <v>167</v>
      </c>
      <c r="L60">
        <f>AVERAGE(Q60:DL60)</f>
        <v>0.50167509205498928</v>
      </c>
      <c r="M60">
        <f>VAR(Q60:DL60)</f>
        <v>1.8174519907166451E-3</v>
      </c>
      <c r="N60">
        <f>SQRT(M60)</f>
        <v>4.2631584426533399E-2</v>
      </c>
      <c r="P60" t="s">
        <v>167</v>
      </c>
      <c r="Q60">
        <f>AVERAGE(Q66:Q105)</f>
        <v>0.50222657592861819</v>
      </c>
      <c r="R60">
        <f t="shared" ref="R60:Z60" si="12">AVERAGE(R66:R105)</f>
        <v>0.5340607779323201</v>
      </c>
      <c r="S60">
        <f t="shared" si="12"/>
        <v>0.52222707331497298</v>
      </c>
      <c r="T60">
        <f t="shared" si="12"/>
        <v>0.47841402634878766</v>
      </c>
      <c r="U60">
        <f t="shared" si="12"/>
        <v>0.56547977144380379</v>
      </c>
      <c r="V60">
        <f t="shared" si="12"/>
        <v>0.48816234959640853</v>
      </c>
      <c r="W60">
        <f t="shared" si="12"/>
        <v>0.55376238632919983</v>
      </c>
      <c r="X60">
        <f t="shared" si="12"/>
        <v>0.51172313907217859</v>
      </c>
      <c r="Y60">
        <f t="shared" si="12"/>
        <v>0.44427582786666797</v>
      </c>
      <c r="Z60">
        <f t="shared" si="12"/>
        <v>0.54423247854640855</v>
      </c>
      <c r="AA60">
        <f t="shared" ref="AA60:CL60" si="13">AVERAGE(AA66:AA105)</f>
        <v>0.51883049490746802</v>
      </c>
      <c r="AB60">
        <f t="shared" si="13"/>
        <v>0.50666596344197024</v>
      </c>
      <c r="AC60">
        <f t="shared" si="13"/>
        <v>0.52775396358993842</v>
      </c>
      <c r="AD60">
        <f t="shared" si="13"/>
        <v>0.50800341678473093</v>
      </c>
      <c r="AE60">
        <f t="shared" si="13"/>
        <v>0.56288324284243185</v>
      </c>
      <c r="AF60">
        <f t="shared" si="13"/>
        <v>0.48765495552143651</v>
      </c>
      <c r="AG60">
        <f t="shared" si="13"/>
        <v>0.57064517602732712</v>
      </c>
      <c r="AH60">
        <f t="shared" si="13"/>
        <v>0.59260076437946374</v>
      </c>
      <c r="AI60">
        <f t="shared" si="13"/>
        <v>0.44343397071253443</v>
      </c>
      <c r="AJ60">
        <f t="shared" si="13"/>
        <v>0.47635336780196874</v>
      </c>
      <c r="AK60">
        <f t="shared" si="13"/>
        <v>0.47775218313384854</v>
      </c>
      <c r="AL60">
        <f t="shared" si="13"/>
        <v>0.4655175575261053</v>
      </c>
      <c r="AM60">
        <f t="shared" si="13"/>
        <v>0.48425946388013258</v>
      </c>
      <c r="AN60">
        <f t="shared" si="13"/>
        <v>0.52352176678115891</v>
      </c>
      <c r="AO60">
        <f t="shared" si="13"/>
        <v>0.46859855776335169</v>
      </c>
      <c r="AP60">
        <f t="shared" si="13"/>
        <v>0.51776279387658408</v>
      </c>
      <c r="AQ60">
        <f t="shared" si="13"/>
        <v>0.43472566193203788</v>
      </c>
      <c r="AR60">
        <f t="shared" si="13"/>
        <v>0.45205283454428746</v>
      </c>
      <c r="AS60">
        <f t="shared" si="13"/>
        <v>0.59721505944736408</v>
      </c>
      <c r="AT60">
        <f t="shared" si="13"/>
        <v>0.46042583256283398</v>
      </c>
      <c r="AU60">
        <f t="shared" si="13"/>
        <v>0.4784285995925136</v>
      </c>
      <c r="AV60">
        <f t="shared" si="13"/>
        <v>0.55860359807390725</v>
      </c>
      <c r="AW60">
        <f t="shared" si="13"/>
        <v>0.48226368384465157</v>
      </c>
      <c r="AX60">
        <f t="shared" si="13"/>
        <v>0.54796603832337698</v>
      </c>
      <c r="AY60">
        <f t="shared" si="13"/>
        <v>0.46078937388672897</v>
      </c>
      <c r="AZ60">
        <f t="shared" si="13"/>
        <v>0.49876794156539273</v>
      </c>
      <c r="BA60">
        <f t="shared" si="13"/>
        <v>0.46128111372229341</v>
      </c>
      <c r="BB60">
        <f t="shared" si="13"/>
        <v>0.5781448666445137</v>
      </c>
      <c r="BC60">
        <f t="shared" si="13"/>
        <v>0.49706231576879911</v>
      </c>
      <c r="BD60">
        <f t="shared" si="13"/>
        <v>0.38533016537584985</v>
      </c>
      <c r="BE60">
        <f t="shared" si="13"/>
        <v>0.46388115622096143</v>
      </c>
      <c r="BF60">
        <f t="shared" si="13"/>
        <v>0.43816224606222887</v>
      </c>
      <c r="BG60">
        <f t="shared" si="13"/>
        <v>0.50274557714935397</v>
      </c>
      <c r="BH60">
        <f t="shared" si="13"/>
        <v>0.47564018380446615</v>
      </c>
      <c r="BI60">
        <f t="shared" si="13"/>
        <v>0.47357214366094497</v>
      </c>
      <c r="BJ60">
        <f t="shared" si="13"/>
        <v>0.48834989414103258</v>
      </c>
      <c r="BK60">
        <f t="shared" si="13"/>
        <v>0.52063735908129227</v>
      </c>
      <c r="BL60">
        <f t="shared" si="13"/>
        <v>0.54083053737191222</v>
      </c>
      <c r="BM60">
        <f t="shared" si="13"/>
        <v>0.50803452954937278</v>
      </c>
      <c r="BN60">
        <f t="shared" si="13"/>
        <v>0.49344170438942359</v>
      </c>
      <c r="BO60">
        <f t="shared" si="13"/>
        <v>0.52730580853015041</v>
      </c>
      <c r="BP60">
        <f t="shared" si="13"/>
        <v>0.5066725746076588</v>
      </c>
      <c r="BQ60">
        <f t="shared" si="13"/>
        <v>0.39268222181719958</v>
      </c>
      <c r="BR60">
        <f t="shared" si="13"/>
        <v>0.56842746671734379</v>
      </c>
      <c r="BS60">
        <f t="shared" si="13"/>
        <v>0.53747763103170465</v>
      </c>
      <c r="BT60">
        <f t="shared" si="13"/>
        <v>0.52914136237056497</v>
      </c>
      <c r="BU60">
        <f t="shared" si="13"/>
        <v>0.50864684131789084</v>
      </c>
      <c r="BV60">
        <f t="shared" si="13"/>
        <v>0.43195558300476344</v>
      </c>
      <c r="BW60">
        <f t="shared" si="13"/>
        <v>0.54710768978183499</v>
      </c>
      <c r="BX60">
        <f t="shared" si="13"/>
        <v>0.50594834740250949</v>
      </c>
      <c r="BY60">
        <f t="shared" si="13"/>
        <v>0.60504684004682541</v>
      </c>
      <c r="BZ60">
        <f t="shared" si="13"/>
        <v>0.55134309987270469</v>
      </c>
      <c r="CA60">
        <f t="shared" si="13"/>
        <v>0.50191084983171907</v>
      </c>
      <c r="CB60">
        <f t="shared" si="13"/>
        <v>0.47778319731316915</v>
      </c>
      <c r="CC60">
        <f t="shared" si="13"/>
        <v>0.44510781263479526</v>
      </c>
      <c r="CD60">
        <f t="shared" si="13"/>
        <v>0.51515488632495021</v>
      </c>
      <c r="CE60">
        <f t="shared" si="13"/>
        <v>0.47246559733795312</v>
      </c>
      <c r="CF60">
        <f t="shared" si="13"/>
        <v>0.54595845603609883</v>
      </c>
      <c r="CG60">
        <f t="shared" si="13"/>
        <v>0.51932373052859715</v>
      </c>
      <c r="CH60">
        <f t="shared" si="13"/>
        <v>0.53968452135175971</v>
      </c>
      <c r="CI60">
        <f t="shared" si="13"/>
        <v>0.55301119563202261</v>
      </c>
      <c r="CJ60">
        <f t="shared" si="13"/>
        <v>0.48427930209353953</v>
      </c>
      <c r="CK60">
        <f t="shared" si="13"/>
        <v>0.49335286065147155</v>
      </c>
      <c r="CL60">
        <f t="shared" si="13"/>
        <v>0.45477145810330866</v>
      </c>
      <c r="CM60">
        <f t="shared" ref="CM60:DL60" si="14">AVERAGE(CM66:CM105)</f>
        <v>0.5468170325938948</v>
      </c>
      <c r="CN60">
        <f t="shared" si="14"/>
        <v>0.47640410464301242</v>
      </c>
      <c r="CO60">
        <f t="shared" si="14"/>
        <v>0.45103869902394261</v>
      </c>
      <c r="CP60">
        <f t="shared" si="14"/>
        <v>0.46239011413923048</v>
      </c>
      <c r="CQ60">
        <f t="shared" si="14"/>
        <v>0.54463796138244092</v>
      </c>
      <c r="CR60">
        <f t="shared" si="14"/>
        <v>0.47574573695190903</v>
      </c>
      <c r="CS60">
        <f t="shared" si="14"/>
        <v>0.53520960470076806</v>
      </c>
      <c r="CT60">
        <f t="shared" si="14"/>
        <v>0.52985476624305039</v>
      </c>
      <c r="CU60">
        <f t="shared" si="14"/>
        <v>0.4899862729988495</v>
      </c>
      <c r="CV60">
        <f t="shared" si="14"/>
        <v>0.51651412170055233</v>
      </c>
      <c r="CW60">
        <f t="shared" si="14"/>
        <v>0.49651622112282129</v>
      </c>
      <c r="CX60">
        <f t="shared" si="14"/>
        <v>0.49713464723049122</v>
      </c>
      <c r="CY60">
        <f t="shared" si="14"/>
        <v>0.49569745065436221</v>
      </c>
      <c r="CZ60">
        <f t="shared" si="14"/>
        <v>0.43098987649109499</v>
      </c>
      <c r="DA60">
        <f t="shared" si="14"/>
        <v>0.43790401904549708</v>
      </c>
      <c r="DB60">
        <f t="shared" si="14"/>
        <v>0.54169804582778669</v>
      </c>
      <c r="DC60">
        <f t="shared" si="14"/>
        <v>0.47783507469152314</v>
      </c>
      <c r="DD60">
        <f t="shared" si="14"/>
        <v>0.52959554544874465</v>
      </c>
      <c r="DE60">
        <f t="shared" si="14"/>
        <v>0.54417885212327211</v>
      </c>
      <c r="DF60">
        <f t="shared" si="14"/>
        <v>0.4668337026542842</v>
      </c>
      <c r="DG60">
        <f t="shared" si="14"/>
        <v>0.46012076772497251</v>
      </c>
      <c r="DH60">
        <f t="shared" si="14"/>
        <v>0.45738682695569971</v>
      </c>
      <c r="DI60">
        <f t="shared" si="14"/>
        <v>0.50735453192696256</v>
      </c>
      <c r="DJ60">
        <f t="shared" si="14"/>
        <v>0.49018505469700957</v>
      </c>
      <c r="DK60">
        <f t="shared" si="14"/>
        <v>0.51874917932988396</v>
      </c>
      <c r="DL60">
        <f t="shared" si="14"/>
        <v>0.49701719879098027</v>
      </c>
    </row>
    <row r="61" spans="11:116" x14ac:dyDescent="0.25">
      <c r="K61" s="26" t="s">
        <v>168</v>
      </c>
      <c r="L61">
        <f>AVERAGE(Q61:DL61)</f>
        <v>8.1519643460228469E-2</v>
      </c>
      <c r="P61" t="s">
        <v>168</v>
      </c>
      <c r="Q61">
        <f>VAR(Q66:Q105)</f>
        <v>7.7928435179826394E-2</v>
      </c>
      <c r="R61">
        <f t="shared" ref="R61:Z61" si="15">VAR(R66:R105)</f>
        <v>8.8954637227940975E-2</v>
      </c>
      <c r="S61">
        <f t="shared" si="15"/>
        <v>0.11533223372124624</v>
      </c>
      <c r="T61">
        <f t="shared" si="15"/>
        <v>8.1127337294749566E-2</v>
      </c>
      <c r="U61">
        <f t="shared" si="15"/>
        <v>6.7218326306160342E-2</v>
      </c>
      <c r="V61">
        <f t="shared" si="15"/>
        <v>8.0082051376708249E-2</v>
      </c>
      <c r="W61">
        <f t="shared" si="15"/>
        <v>8.9131172760748098E-2</v>
      </c>
      <c r="X61">
        <f t="shared" si="15"/>
        <v>0.10135185875807359</v>
      </c>
      <c r="Y61">
        <f t="shared" si="15"/>
        <v>7.0167049327426775E-2</v>
      </c>
      <c r="Z61">
        <f t="shared" si="15"/>
        <v>0.10320399651307191</v>
      </c>
      <c r="AA61">
        <f t="shared" ref="AA61:CL61" si="16">VAR(AA66:AA105)</f>
        <v>0.10847985692760535</v>
      </c>
      <c r="AB61">
        <f t="shared" si="16"/>
        <v>0.11606235288687632</v>
      </c>
      <c r="AC61">
        <f t="shared" si="16"/>
        <v>5.5441275412741256E-2</v>
      </c>
      <c r="AD61">
        <f t="shared" si="16"/>
        <v>8.309076383341886E-2</v>
      </c>
      <c r="AE61">
        <f t="shared" si="16"/>
        <v>6.3722975201293802E-2</v>
      </c>
      <c r="AF61">
        <f t="shared" si="16"/>
        <v>8.9861116687970047E-2</v>
      </c>
      <c r="AG61">
        <f t="shared" si="16"/>
        <v>8.1247254611163014E-2</v>
      </c>
      <c r="AH61">
        <f t="shared" si="16"/>
        <v>0.10180265906066342</v>
      </c>
      <c r="AI61">
        <f t="shared" si="16"/>
        <v>9.5289762827022242E-2</v>
      </c>
      <c r="AJ61">
        <f t="shared" si="16"/>
        <v>9.5292885926186205E-2</v>
      </c>
      <c r="AK61">
        <f t="shared" si="16"/>
        <v>8.2374656976373334E-2</v>
      </c>
      <c r="AL61">
        <f t="shared" si="16"/>
        <v>6.8004376753382667E-2</v>
      </c>
      <c r="AM61">
        <f t="shared" si="16"/>
        <v>6.5041059632613848E-2</v>
      </c>
      <c r="AN61">
        <f t="shared" si="16"/>
        <v>7.9061041564429543E-2</v>
      </c>
      <c r="AO61">
        <f t="shared" si="16"/>
        <v>7.2618909477404764E-2</v>
      </c>
      <c r="AP61">
        <f t="shared" si="16"/>
        <v>7.4619785616675705E-2</v>
      </c>
      <c r="AQ61">
        <f t="shared" si="16"/>
        <v>0.10695186912755918</v>
      </c>
      <c r="AR61">
        <f t="shared" si="16"/>
        <v>8.2231385491116485E-2</v>
      </c>
      <c r="AS61">
        <f t="shared" si="16"/>
        <v>8.6409143760116852E-2</v>
      </c>
      <c r="AT61">
        <f t="shared" si="16"/>
        <v>8.1808938776920179E-2</v>
      </c>
      <c r="AU61">
        <f t="shared" si="16"/>
        <v>6.3891842411534269E-2</v>
      </c>
      <c r="AV61">
        <f t="shared" si="16"/>
        <v>6.2365062198830389E-2</v>
      </c>
      <c r="AW61">
        <f t="shared" si="16"/>
        <v>9.4464874459209272E-2</v>
      </c>
      <c r="AX61">
        <f t="shared" si="16"/>
        <v>9.9631532571794718E-2</v>
      </c>
      <c r="AY61">
        <f t="shared" si="16"/>
        <v>9.1908389606854907E-2</v>
      </c>
      <c r="AZ61">
        <f t="shared" si="16"/>
        <v>7.796507881853984E-2</v>
      </c>
      <c r="BA61">
        <f t="shared" si="16"/>
        <v>7.3957732457682154E-2</v>
      </c>
      <c r="BB61">
        <f t="shared" si="16"/>
        <v>6.1659623406682108E-2</v>
      </c>
      <c r="BC61">
        <f t="shared" si="16"/>
        <v>5.0183819242535538E-2</v>
      </c>
      <c r="BD61">
        <f t="shared" si="16"/>
        <v>6.1414538522239666E-2</v>
      </c>
      <c r="BE61">
        <f t="shared" si="16"/>
        <v>9.9096792476604773E-2</v>
      </c>
      <c r="BF61">
        <f t="shared" si="16"/>
        <v>6.279935956058641E-2</v>
      </c>
      <c r="BG61">
        <f t="shared" si="16"/>
        <v>7.8604163351497003E-2</v>
      </c>
      <c r="BH61">
        <f t="shared" si="16"/>
        <v>6.2811312250579121E-2</v>
      </c>
      <c r="BI61">
        <f t="shared" si="16"/>
        <v>6.8044446549702362E-2</v>
      </c>
      <c r="BJ61">
        <f t="shared" si="16"/>
        <v>9.3761862310715427E-2</v>
      </c>
      <c r="BK61">
        <f t="shared" si="16"/>
        <v>8.5646357160436934E-2</v>
      </c>
      <c r="BL61">
        <f t="shared" si="16"/>
        <v>7.1403953293264516E-2</v>
      </c>
      <c r="BM61">
        <f t="shared" si="16"/>
        <v>6.4547820939682379E-2</v>
      </c>
      <c r="BN61">
        <f t="shared" si="16"/>
        <v>0.11366535268559393</v>
      </c>
      <c r="BO61">
        <f t="shared" si="16"/>
        <v>8.1885579230235775E-2</v>
      </c>
      <c r="BP61">
        <f t="shared" si="16"/>
        <v>9.2569176335364739E-2</v>
      </c>
      <c r="BQ61">
        <f t="shared" si="16"/>
        <v>7.9920804265600803E-2</v>
      </c>
      <c r="BR61">
        <f t="shared" si="16"/>
        <v>7.9480205048343106E-2</v>
      </c>
      <c r="BS61">
        <f t="shared" si="16"/>
        <v>7.8098108636196317E-2</v>
      </c>
      <c r="BT61">
        <f t="shared" si="16"/>
        <v>0.11335186173885112</v>
      </c>
      <c r="BU61">
        <f t="shared" si="16"/>
        <v>6.9698387088822505E-2</v>
      </c>
      <c r="BV61">
        <f t="shared" si="16"/>
        <v>8.098214018098783E-2</v>
      </c>
      <c r="BW61">
        <f t="shared" si="16"/>
        <v>9.3004478698643742E-2</v>
      </c>
      <c r="BX61">
        <f t="shared" si="16"/>
        <v>7.869810694239654E-2</v>
      </c>
      <c r="BY61">
        <f t="shared" si="16"/>
        <v>7.5273311356262695E-2</v>
      </c>
      <c r="BZ61">
        <f t="shared" si="16"/>
        <v>8.2719000283557262E-2</v>
      </c>
      <c r="CA61">
        <f t="shared" si="16"/>
        <v>7.9214494841070529E-2</v>
      </c>
      <c r="CB61">
        <f t="shared" si="16"/>
        <v>8.9926161797448598E-2</v>
      </c>
      <c r="CC61">
        <f t="shared" si="16"/>
        <v>6.8620770335152528E-2</v>
      </c>
      <c r="CD61">
        <f t="shared" si="16"/>
        <v>5.9191838093868847E-2</v>
      </c>
      <c r="CE61">
        <f t="shared" si="16"/>
        <v>9.3507222198986314E-2</v>
      </c>
      <c r="CF61">
        <f t="shared" si="16"/>
        <v>7.0973632018257612E-2</v>
      </c>
      <c r="CG61">
        <f t="shared" si="16"/>
        <v>8.5509226424317575E-2</v>
      </c>
      <c r="CH61">
        <f t="shared" si="16"/>
        <v>7.7335712476437168E-2</v>
      </c>
      <c r="CI61">
        <f t="shared" si="16"/>
        <v>6.7762047922605428E-2</v>
      </c>
      <c r="CJ61">
        <f t="shared" si="16"/>
        <v>7.3748715166736825E-2</v>
      </c>
      <c r="CK61">
        <f t="shared" si="16"/>
        <v>7.4211483917876603E-2</v>
      </c>
      <c r="CL61">
        <f t="shared" si="16"/>
        <v>9.5977542016716308E-2</v>
      </c>
      <c r="CM61">
        <f t="shared" ref="CM61:DL61" si="17">VAR(CM66:CM105)</f>
        <v>7.9570118260542694E-2</v>
      </c>
      <c r="CN61">
        <f t="shared" si="17"/>
        <v>9.3395491764104679E-2</v>
      </c>
      <c r="CO61">
        <f t="shared" si="17"/>
        <v>7.9552760594836375E-2</v>
      </c>
      <c r="CP61">
        <f t="shared" si="17"/>
        <v>8.0111195902657958E-2</v>
      </c>
      <c r="CQ61">
        <f t="shared" si="17"/>
        <v>8.0482581268195449E-2</v>
      </c>
      <c r="CR61">
        <f t="shared" si="17"/>
        <v>6.324554575052023E-2</v>
      </c>
      <c r="CS61">
        <f t="shared" si="17"/>
        <v>9.5537079769323893E-2</v>
      </c>
      <c r="CT61">
        <f t="shared" si="17"/>
        <v>7.2771600087871022E-2</v>
      </c>
      <c r="CU61">
        <f t="shared" si="17"/>
        <v>8.8245477394164745E-2</v>
      </c>
      <c r="CV61">
        <f t="shared" si="17"/>
        <v>6.6397998797372002E-2</v>
      </c>
      <c r="CW61">
        <f t="shared" si="17"/>
        <v>7.5478199112588407E-2</v>
      </c>
      <c r="CX61">
        <f t="shared" si="17"/>
        <v>6.6800572528704832E-2</v>
      </c>
      <c r="CY61">
        <f t="shared" si="17"/>
        <v>6.6561538065743386E-2</v>
      </c>
      <c r="CZ61">
        <f t="shared" si="17"/>
        <v>7.2028681015241527E-2</v>
      </c>
      <c r="DA61">
        <f t="shared" si="17"/>
        <v>7.4728499044793298E-2</v>
      </c>
      <c r="DB61">
        <f t="shared" si="17"/>
        <v>5.0722569151605675E-2</v>
      </c>
      <c r="DC61">
        <f t="shared" si="17"/>
        <v>8.0781249151691228E-2</v>
      </c>
      <c r="DD61">
        <f t="shared" si="17"/>
        <v>9.8667855711006738E-2</v>
      </c>
      <c r="DE61">
        <f t="shared" si="17"/>
        <v>7.612572238341847E-2</v>
      </c>
      <c r="DF61">
        <f t="shared" si="17"/>
        <v>7.4596207744730525E-2</v>
      </c>
      <c r="DG61">
        <f t="shared" si="17"/>
        <v>0.10606004985069403</v>
      </c>
      <c r="DH61">
        <f t="shared" si="17"/>
        <v>0.10016365019067085</v>
      </c>
      <c r="DI61">
        <f t="shared" si="17"/>
        <v>8.7234518710796224E-2</v>
      </c>
      <c r="DJ61">
        <f t="shared" si="17"/>
        <v>9.6224544988039035E-2</v>
      </c>
      <c r="DK61">
        <f t="shared" si="17"/>
        <v>0.10787182647019442</v>
      </c>
      <c r="DL61">
        <f t="shared" si="17"/>
        <v>7.5215722006548261E-2</v>
      </c>
    </row>
    <row r="62" spans="11:116" x14ac:dyDescent="0.25">
      <c r="K62" s="26" t="s">
        <v>166</v>
      </c>
      <c r="L62">
        <f>AVERAGE(Q62:DL62)</f>
        <v>0.28437583151254653</v>
      </c>
      <c r="P62" t="s">
        <v>166</v>
      </c>
      <c r="Q62">
        <f>SQRT(Q61)</f>
        <v>0.27915664989361511</v>
      </c>
      <c r="R62">
        <f t="shared" ref="R62:Z62" si="18">SQRT(R61)</f>
        <v>0.29825263993457118</v>
      </c>
      <c r="S62">
        <f t="shared" si="18"/>
        <v>0.33960599776983658</v>
      </c>
      <c r="T62">
        <f t="shared" si="18"/>
        <v>0.28482861038657892</v>
      </c>
      <c r="U62">
        <f t="shared" si="18"/>
        <v>0.2592649731571165</v>
      </c>
      <c r="V62">
        <f t="shared" si="18"/>
        <v>0.2829877230141058</v>
      </c>
      <c r="W62">
        <f t="shared" si="18"/>
        <v>0.29854844290457805</v>
      </c>
      <c r="X62">
        <f t="shared" si="18"/>
        <v>0.31835806689649565</v>
      </c>
      <c r="Y62">
        <f t="shared" si="18"/>
        <v>0.26489063654162404</v>
      </c>
      <c r="Z62">
        <f t="shared" si="18"/>
        <v>0.32125378832485679</v>
      </c>
      <c r="AA62">
        <f t="shared" ref="AA62:BF62" si="19">SQRT(AA61)</f>
        <v>0.32936280440815618</v>
      </c>
      <c r="AB62">
        <f t="shared" si="19"/>
        <v>0.34067925221075074</v>
      </c>
      <c r="AC62">
        <f t="shared" si="19"/>
        <v>0.23545971080577938</v>
      </c>
      <c r="AD62">
        <f t="shared" si="19"/>
        <v>0.28825468570938939</v>
      </c>
      <c r="AE62">
        <f t="shared" si="19"/>
        <v>0.25243410071005423</v>
      </c>
      <c r="AF62">
        <f t="shared" si="19"/>
        <v>0.29976843844536077</v>
      </c>
      <c r="AG62">
        <f t="shared" si="19"/>
        <v>0.28503904050351248</v>
      </c>
      <c r="AH62">
        <f t="shared" si="19"/>
        <v>0.31906528965191971</v>
      </c>
      <c r="AI62">
        <f t="shared" si="19"/>
        <v>0.30869039963533407</v>
      </c>
      <c r="AJ62">
        <f t="shared" si="19"/>
        <v>0.30869545822085914</v>
      </c>
      <c r="AK62">
        <f t="shared" si="19"/>
        <v>0.28700985519032851</v>
      </c>
      <c r="AL62">
        <f t="shared" si="19"/>
        <v>0.26077648811459725</v>
      </c>
      <c r="AM62">
        <f t="shared" si="19"/>
        <v>0.2550314875316651</v>
      </c>
      <c r="AN62">
        <f t="shared" si="19"/>
        <v>0.28117795355331388</v>
      </c>
      <c r="AO62">
        <f t="shared" si="19"/>
        <v>0.26947895924803622</v>
      </c>
      <c r="AP62">
        <f t="shared" si="19"/>
        <v>0.27316622341840818</v>
      </c>
      <c r="AQ62">
        <f t="shared" si="19"/>
        <v>0.32703496621547851</v>
      </c>
      <c r="AR62">
        <f t="shared" si="19"/>
        <v>0.28676015324852316</v>
      </c>
      <c r="AS62">
        <f t="shared" si="19"/>
        <v>0.2939543225743021</v>
      </c>
      <c r="AT62">
        <f t="shared" si="19"/>
        <v>0.28602261934490458</v>
      </c>
      <c r="AU62">
        <f t="shared" si="19"/>
        <v>0.25276835721967705</v>
      </c>
      <c r="AV62">
        <f t="shared" si="19"/>
        <v>0.24972997857452034</v>
      </c>
      <c r="AW62">
        <f t="shared" si="19"/>
        <v>0.30735138597248796</v>
      </c>
      <c r="AX62">
        <f t="shared" si="19"/>
        <v>0.31564463019635663</v>
      </c>
      <c r="AY62">
        <f t="shared" si="19"/>
        <v>0.30316396488839981</v>
      </c>
      <c r="AZ62">
        <f t="shared" si="19"/>
        <v>0.27922227493260604</v>
      </c>
      <c r="BA62">
        <f t="shared" si="19"/>
        <v>0.27195170978995914</v>
      </c>
      <c r="BB62">
        <f t="shared" si="19"/>
        <v>0.24831355864447296</v>
      </c>
      <c r="BC62">
        <f t="shared" si="19"/>
        <v>0.22401745298644821</v>
      </c>
      <c r="BD62">
        <f t="shared" si="19"/>
        <v>0.24781956848126352</v>
      </c>
      <c r="BE62">
        <f t="shared" si="19"/>
        <v>0.31479643021579007</v>
      </c>
      <c r="BF62">
        <f t="shared" si="19"/>
        <v>0.2505980039038348</v>
      </c>
      <c r="BG62">
        <f t="shared" ref="BG62:CL62" si="20">SQRT(BG61)</f>
        <v>0.28036434037069874</v>
      </c>
      <c r="BH62">
        <f t="shared" si="20"/>
        <v>0.25062185110356822</v>
      </c>
      <c r="BI62">
        <f t="shared" si="20"/>
        <v>0.26085330465551393</v>
      </c>
      <c r="BJ62">
        <f t="shared" si="20"/>
        <v>0.30620558830745631</v>
      </c>
      <c r="BK62">
        <f t="shared" si="20"/>
        <v>0.29265398879980592</v>
      </c>
      <c r="BL62">
        <f t="shared" si="20"/>
        <v>0.26721518162945856</v>
      </c>
      <c r="BM62">
        <f t="shared" si="20"/>
        <v>0.25406263192307993</v>
      </c>
      <c r="BN62">
        <f t="shared" si="20"/>
        <v>0.33714292619836167</v>
      </c>
      <c r="BO62">
        <f t="shared" si="20"/>
        <v>0.28615656419211455</v>
      </c>
      <c r="BP62">
        <f t="shared" si="20"/>
        <v>0.30425183045524101</v>
      </c>
      <c r="BQ62">
        <f t="shared" si="20"/>
        <v>0.28270267820733641</v>
      </c>
      <c r="BR62">
        <f t="shared" si="20"/>
        <v>0.28192233868273564</v>
      </c>
      <c r="BS62">
        <f t="shared" si="20"/>
        <v>0.27946038831325687</v>
      </c>
      <c r="BT62">
        <f t="shared" si="20"/>
        <v>0.33667768227022582</v>
      </c>
      <c r="BU62">
        <f t="shared" si="20"/>
        <v>0.26400452096284732</v>
      </c>
      <c r="BV62">
        <f t="shared" si="20"/>
        <v>0.28457361118169028</v>
      </c>
      <c r="BW62">
        <f t="shared" si="20"/>
        <v>0.30496635666683586</v>
      </c>
      <c r="BX62">
        <f t="shared" si="20"/>
        <v>0.28053182875102878</v>
      </c>
      <c r="BY62">
        <f t="shared" si="20"/>
        <v>0.27435982095828593</v>
      </c>
      <c r="BZ62">
        <f t="shared" si="20"/>
        <v>0.28760911022350677</v>
      </c>
      <c r="CA62">
        <f t="shared" si="20"/>
        <v>0.28145069699872932</v>
      </c>
      <c r="CB62">
        <f t="shared" si="20"/>
        <v>0.29987691107760966</v>
      </c>
      <c r="CC62">
        <f t="shared" si="20"/>
        <v>0.26195566482737592</v>
      </c>
      <c r="CD62">
        <f t="shared" si="20"/>
        <v>0.24329372801999818</v>
      </c>
      <c r="CE62">
        <f t="shared" si="20"/>
        <v>0.30578950635851831</v>
      </c>
      <c r="CF62">
        <f t="shared" si="20"/>
        <v>0.26640876865872415</v>
      </c>
      <c r="CG62">
        <f t="shared" si="20"/>
        <v>0.29241960677136131</v>
      </c>
      <c r="CH62">
        <f t="shared" si="20"/>
        <v>0.2780929924979002</v>
      </c>
      <c r="CI62">
        <f t="shared" si="20"/>
        <v>0.26031144408689649</v>
      </c>
      <c r="CJ62">
        <f t="shared" si="20"/>
        <v>0.27156714669992177</v>
      </c>
      <c r="CK62">
        <f t="shared" si="20"/>
        <v>0.27241784801638202</v>
      </c>
      <c r="CL62">
        <f t="shared" si="20"/>
        <v>0.30980242416210418</v>
      </c>
      <c r="CM62">
        <f t="shared" ref="CM62:DL62" si="21">SQRT(CM61)</f>
        <v>0.28208175811374742</v>
      </c>
      <c r="CN62">
        <f t="shared" si="21"/>
        <v>0.30560676001048254</v>
      </c>
      <c r="CO62">
        <f t="shared" si="21"/>
        <v>0.28205098935269907</v>
      </c>
      <c r="CP62">
        <f t="shared" si="21"/>
        <v>0.28303921265905535</v>
      </c>
      <c r="CQ62">
        <f t="shared" si="21"/>
        <v>0.28369452104014181</v>
      </c>
      <c r="CR62">
        <f t="shared" si="21"/>
        <v>0.2514866711190083</v>
      </c>
      <c r="CS62">
        <f t="shared" si="21"/>
        <v>0.30909073064283876</v>
      </c>
      <c r="CT62">
        <f t="shared" si="21"/>
        <v>0.26976211759227986</v>
      </c>
      <c r="CU62">
        <f t="shared" si="21"/>
        <v>0.29706140340704773</v>
      </c>
      <c r="CV62">
        <f t="shared" si="21"/>
        <v>0.25767809141906495</v>
      </c>
      <c r="CW62">
        <f t="shared" si="21"/>
        <v>0.27473295964006283</v>
      </c>
      <c r="CX62">
        <f t="shared" si="21"/>
        <v>0.25845806725406123</v>
      </c>
      <c r="CY62">
        <f t="shared" si="21"/>
        <v>0.2579952287654626</v>
      </c>
      <c r="CZ62">
        <f t="shared" si="21"/>
        <v>0.26838159589517596</v>
      </c>
      <c r="DA62">
        <f t="shared" si="21"/>
        <v>0.27336513867864221</v>
      </c>
      <c r="DB62">
        <f t="shared" si="21"/>
        <v>0.22521671596843268</v>
      </c>
      <c r="DC62">
        <f t="shared" si="21"/>
        <v>0.28422042353020871</v>
      </c>
      <c r="DD62">
        <f t="shared" si="21"/>
        <v>0.31411439908257427</v>
      </c>
      <c r="DE62">
        <f t="shared" si="21"/>
        <v>0.27590890232723275</v>
      </c>
      <c r="DF62">
        <f t="shared" si="21"/>
        <v>0.27312306337021508</v>
      </c>
      <c r="DG62">
        <f t="shared" si="21"/>
        <v>0.32566861968985289</v>
      </c>
      <c r="DH62">
        <f t="shared" si="21"/>
        <v>0.31648641391167309</v>
      </c>
      <c r="DI62">
        <f t="shared" si="21"/>
        <v>0.29535490297402583</v>
      </c>
      <c r="DJ62">
        <f t="shared" si="21"/>
        <v>0.31020081397062621</v>
      </c>
      <c r="DK62">
        <f t="shared" si="21"/>
        <v>0.32843846679430594</v>
      </c>
      <c r="DL62">
        <f t="shared" si="21"/>
        <v>0.27425484864729055</v>
      </c>
    </row>
    <row r="63" spans="11:116" x14ac:dyDescent="0.25">
      <c r="P63" t="s">
        <v>65</v>
      </c>
      <c r="Q63">
        <v>40</v>
      </c>
      <c r="R63">
        <v>40</v>
      </c>
      <c r="S63">
        <v>40</v>
      </c>
      <c r="T63">
        <v>40</v>
      </c>
      <c r="U63">
        <v>40</v>
      </c>
      <c r="V63">
        <v>40</v>
      </c>
      <c r="W63">
        <v>40</v>
      </c>
      <c r="X63">
        <v>40</v>
      </c>
      <c r="Y63">
        <v>40</v>
      </c>
      <c r="Z63">
        <v>40</v>
      </c>
      <c r="AA63">
        <v>40</v>
      </c>
      <c r="AB63">
        <v>40</v>
      </c>
      <c r="AC63">
        <v>40</v>
      </c>
      <c r="AD63">
        <v>40</v>
      </c>
      <c r="AE63">
        <v>40</v>
      </c>
      <c r="AF63">
        <v>40</v>
      </c>
      <c r="AG63">
        <v>40</v>
      </c>
      <c r="AH63">
        <v>40</v>
      </c>
      <c r="AI63">
        <v>40</v>
      </c>
      <c r="AJ63">
        <v>40</v>
      </c>
      <c r="AK63">
        <v>40</v>
      </c>
      <c r="AL63">
        <v>40</v>
      </c>
      <c r="AM63">
        <v>40</v>
      </c>
      <c r="AN63">
        <v>40</v>
      </c>
      <c r="AO63">
        <v>40</v>
      </c>
      <c r="AP63">
        <v>40</v>
      </c>
      <c r="AQ63">
        <v>40</v>
      </c>
      <c r="AR63">
        <v>40</v>
      </c>
      <c r="AS63">
        <v>40</v>
      </c>
      <c r="AT63">
        <v>40</v>
      </c>
      <c r="AU63">
        <v>40</v>
      </c>
      <c r="AV63">
        <v>40</v>
      </c>
      <c r="AW63">
        <v>40</v>
      </c>
      <c r="AX63">
        <v>40</v>
      </c>
      <c r="AY63">
        <v>40</v>
      </c>
      <c r="AZ63">
        <v>40</v>
      </c>
      <c r="BA63">
        <v>40</v>
      </c>
      <c r="BB63">
        <v>40</v>
      </c>
      <c r="BC63">
        <v>40</v>
      </c>
      <c r="BD63">
        <v>40</v>
      </c>
      <c r="BE63">
        <v>40</v>
      </c>
      <c r="BF63">
        <v>40</v>
      </c>
      <c r="BG63">
        <v>40</v>
      </c>
      <c r="BH63">
        <v>40</v>
      </c>
      <c r="BI63">
        <v>40</v>
      </c>
      <c r="BJ63">
        <v>40</v>
      </c>
      <c r="BK63">
        <v>40</v>
      </c>
      <c r="BL63">
        <v>40</v>
      </c>
      <c r="BM63">
        <v>40</v>
      </c>
      <c r="BN63">
        <v>40</v>
      </c>
      <c r="BO63">
        <v>40</v>
      </c>
      <c r="BP63">
        <v>40</v>
      </c>
      <c r="BQ63">
        <v>40</v>
      </c>
      <c r="BR63">
        <v>40</v>
      </c>
      <c r="BS63">
        <v>40</v>
      </c>
      <c r="BT63">
        <v>40</v>
      </c>
      <c r="BU63">
        <v>40</v>
      </c>
      <c r="BV63">
        <v>40</v>
      </c>
      <c r="BW63">
        <v>40</v>
      </c>
      <c r="BX63">
        <v>40</v>
      </c>
      <c r="BY63">
        <v>40</v>
      </c>
      <c r="BZ63">
        <v>40</v>
      </c>
      <c r="CA63">
        <v>40</v>
      </c>
      <c r="CB63">
        <v>40</v>
      </c>
      <c r="CC63">
        <v>40</v>
      </c>
      <c r="CD63">
        <v>40</v>
      </c>
      <c r="CE63">
        <v>40</v>
      </c>
      <c r="CF63">
        <v>40</v>
      </c>
      <c r="CG63">
        <v>40</v>
      </c>
      <c r="CH63">
        <v>40</v>
      </c>
      <c r="CI63">
        <v>40</v>
      </c>
      <c r="CJ63">
        <v>40</v>
      </c>
      <c r="CK63">
        <v>40</v>
      </c>
      <c r="CL63">
        <v>40</v>
      </c>
      <c r="CM63">
        <v>40</v>
      </c>
      <c r="CN63">
        <v>40</v>
      </c>
      <c r="CO63">
        <v>40</v>
      </c>
      <c r="CP63">
        <v>40</v>
      </c>
      <c r="CQ63">
        <v>40</v>
      </c>
      <c r="CR63">
        <v>40</v>
      </c>
      <c r="CS63">
        <v>40</v>
      </c>
      <c r="CT63">
        <v>40</v>
      </c>
      <c r="CU63">
        <v>40</v>
      </c>
      <c r="CV63">
        <v>40</v>
      </c>
      <c r="CW63">
        <v>40</v>
      </c>
      <c r="CX63">
        <v>40</v>
      </c>
      <c r="CY63">
        <v>40</v>
      </c>
      <c r="CZ63">
        <v>40</v>
      </c>
      <c r="DA63">
        <v>40</v>
      </c>
      <c r="DB63">
        <v>40</v>
      </c>
      <c r="DC63">
        <v>40</v>
      </c>
      <c r="DD63">
        <v>40</v>
      </c>
      <c r="DE63">
        <v>40</v>
      </c>
      <c r="DF63">
        <v>40</v>
      </c>
      <c r="DG63">
        <v>40</v>
      </c>
      <c r="DH63">
        <v>40</v>
      </c>
      <c r="DI63">
        <v>40</v>
      </c>
      <c r="DJ63">
        <v>40</v>
      </c>
      <c r="DK63">
        <v>40</v>
      </c>
      <c r="DL63">
        <v>40</v>
      </c>
    </row>
    <row r="65" spans="17:116" x14ac:dyDescent="0.25">
      <c r="Q65">
        <v>1</v>
      </c>
      <c r="R65">
        <f>Q65+1</f>
        <v>2</v>
      </c>
      <c r="S65">
        <f t="shared" ref="S65:CD65" si="22">R65+1</f>
        <v>3</v>
      </c>
      <c r="T65">
        <f t="shared" si="22"/>
        <v>4</v>
      </c>
      <c r="U65">
        <f t="shared" si="22"/>
        <v>5</v>
      </c>
      <c r="V65">
        <f t="shared" si="22"/>
        <v>6</v>
      </c>
      <c r="W65">
        <f t="shared" si="22"/>
        <v>7</v>
      </c>
      <c r="X65">
        <f t="shared" si="22"/>
        <v>8</v>
      </c>
      <c r="Y65">
        <f t="shared" si="22"/>
        <v>9</v>
      </c>
      <c r="Z65">
        <f t="shared" si="22"/>
        <v>10</v>
      </c>
      <c r="AA65">
        <f t="shared" si="22"/>
        <v>11</v>
      </c>
      <c r="AB65">
        <f t="shared" si="22"/>
        <v>12</v>
      </c>
      <c r="AC65">
        <f t="shared" si="22"/>
        <v>13</v>
      </c>
      <c r="AD65">
        <f t="shared" si="22"/>
        <v>14</v>
      </c>
      <c r="AE65">
        <f t="shared" si="22"/>
        <v>15</v>
      </c>
      <c r="AF65">
        <f t="shared" si="22"/>
        <v>16</v>
      </c>
      <c r="AG65">
        <f t="shared" si="22"/>
        <v>17</v>
      </c>
      <c r="AH65">
        <f t="shared" si="22"/>
        <v>18</v>
      </c>
      <c r="AI65">
        <f t="shared" si="22"/>
        <v>19</v>
      </c>
      <c r="AJ65">
        <f t="shared" si="22"/>
        <v>20</v>
      </c>
      <c r="AK65">
        <f t="shared" si="22"/>
        <v>21</v>
      </c>
      <c r="AL65">
        <f t="shared" si="22"/>
        <v>22</v>
      </c>
      <c r="AM65">
        <f t="shared" si="22"/>
        <v>23</v>
      </c>
      <c r="AN65">
        <f t="shared" si="22"/>
        <v>24</v>
      </c>
      <c r="AO65">
        <f t="shared" si="22"/>
        <v>25</v>
      </c>
      <c r="AP65">
        <f t="shared" si="22"/>
        <v>26</v>
      </c>
      <c r="AQ65">
        <f t="shared" si="22"/>
        <v>27</v>
      </c>
      <c r="AR65">
        <f t="shared" si="22"/>
        <v>28</v>
      </c>
      <c r="AS65">
        <f t="shared" si="22"/>
        <v>29</v>
      </c>
      <c r="AT65">
        <f t="shared" si="22"/>
        <v>30</v>
      </c>
      <c r="AU65">
        <f t="shared" si="22"/>
        <v>31</v>
      </c>
      <c r="AV65">
        <f t="shared" si="22"/>
        <v>32</v>
      </c>
      <c r="AW65">
        <f t="shared" si="22"/>
        <v>33</v>
      </c>
      <c r="AX65">
        <f t="shared" si="22"/>
        <v>34</v>
      </c>
      <c r="AY65">
        <f t="shared" si="22"/>
        <v>35</v>
      </c>
      <c r="AZ65">
        <f t="shared" si="22"/>
        <v>36</v>
      </c>
      <c r="BA65">
        <f t="shared" si="22"/>
        <v>37</v>
      </c>
      <c r="BB65">
        <f t="shared" si="22"/>
        <v>38</v>
      </c>
      <c r="BC65">
        <f t="shared" si="22"/>
        <v>39</v>
      </c>
      <c r="BD65">
        <f t="shared" si="22"/>
        <v>40</v>
      </c>
      <c r="BE65">
        <f t="shared" si="22"/>
        <v>41</v>
      </c>
      <c r="BF65">
        <f t="shared" si="22"/>
        <v>42</v>
      </c>
      <c r="BG65">
        <f t="shared" si="22"/>
        <v>43</v>
      </c>
      <c r="BH65">
        <f t="shared" si="22"/>
        <v>44</v>
      </c>
      <c r="BI65">
        <f t="shared" si="22"/>
        <v>45</v>
      </c>
      <c r="BJ65">
        <f t="shared" si="22"/>
        <v>46</v>
      </c>
      <c r="BK65">
        <f t="shared" si="22"/>
        <v>47</v>
      </c>
      <c r="BL65">
        <f t="shared" si="22"/>
        <v>48</v>
      </c>
      <c r="BM65">
        <f t="shared" si="22"/>
        <v>49</v>
      </c>
      <c r="BN65">
        <f t="shared" si="22"/>
        <v>50</v>
      </c>
      <c r="BO65">
        <f t="shared" si="22"/>
        <v>51</v>
      </c>
      <c r="BP65">
        <f t="shared" si="22"/>
        <v>52</v>
      </c>
      <c r="BQ65">
        <f t="shared" si="22"/>
        <v>53</v>
      </c>
      <c r="BR65">
        <f t="shared" si="22"/>
        <v>54</v>
      </c>
      <c r="BS65">
        <f t="shared" si="22"/>
        <v>55</v>
      </c>
      <c r="BT65">
        <f t="shared" si="22"/>
        <v>56</v>
      </c>
      <c r="BU65">
        <f t="shared" si="22"/>
        <v>57</v>
      </c>
      <c r="BV65">
        <f t="shared" si="22"/>
        <v>58</v>
      </c>
      <c r="BW65">
        <f t="shared" si="22"/>
        <v>59</v>
      </c>
      <c r="BX65">
        <f t="shared" si="22"/>
        <v>60</v>
      </c>
      <c r="BY65">
        <f t="shared" si="22"/>
        <v>61</v>
      </c>
      <c r="BZ65">
        <f t="shared" si="22"/>
        <v>62</v>
      </c>
      <c r="CA65">
        <f t="shared" si="22"/>
        <v>63</v>
      </c>
      <c r="CB65">
        <f t="shared" si="22"/>
        <v>64</v>
      </c>
      <c r="CC65">
        <f t="shared" si="22"/>
        <v>65</v>
      </c>
      <c r="CD65">
        <f t="shared" si="22"/>
        <v>66</v>
      </c>
      <c r="CE65">
        <f t="shared" ref="CE65:DL65" si="23">CD65+1</f>
        <v>67</v>
      </c>
      <c r="CF65">
        <f t="shared" si="23"/>
        <v>68</v>
      </c>
      <c r="CG65">
        <f t="shared" si="23"/>
        <v>69</v>
      </c>
      <c r="CH65">
        <f t="shared" si="23"/>
        <v>70</v>
      </c>
      <c r="CI65">
        <f t="shared" si="23"/>
        <v>71</v>
      </c>
      <c r="CJ65">
        <f t="shared" si="23"/>
        <v>72</v>
      </c>
      <c r="CK65">
        <f t="shared" si="23"/>
        <v>73</v>
      </c>
      <c r="CL65">
        <f t="shared" si="23"/>
        <v>74</v>
      </c>
      <c r="CM65">
        <f t="shared" si="23"/>
        <v>75</v>
      </c>
      <c r="CN65">
        <f t="shared" si="23"/>
        <v>76</v>
      </c>
      <c r="CO65">
        <f t="shared" si="23"/>
        <v>77</v>
      </c>
      <c r="CP65">
        <f t="shared" si="23"/>
        <v>78</v>
      </c>
      <c r="CQ65">
        <f t="shared" si="23"/>
        <v>79</v>
      </c>
      <c r="CR65">
        <f t="shared" si="23"/>
        <v>80</v>
      </c>
      <c r="CS65">
        <f t="shared" si="23"/>
        <v>81</v>
      </c>
      <c r="CT65">
        <f t="shared" si="23"/>
        <v>82</v>
      </c>
      <c r="CU65">
        <f t="shared" si="23"/>
        <v>83</v>
      </c>
      <c r="CV65">
        <f t="shared" si="23"/>
        <v>84</v>
      </c>
      <c r="CW65">
        <f t="shared" si="23"/>
        <v>85</v>
      </c>
      <c r="CX65">
        <f t="shared" si="23"/>
        <v>86</v>
      </c>
      <c r="CY65">
        <f t="shared" si="23"/>
        <v>87</v>
      </c>
      <c r="CZ65">
        <f t="shared" si="23"/>
        <v>88</v>
      </c>
      <c r="DA65">
        <f t="shared" si="23"/>
        <v>89</v>
      </c>
      <c r="DB65">
        <f t="shared" si="23"/>
        <v>90</v>
      </c>
      <c r="DC65">
        <f t="shared" si="23"/>
        <v>91</v>
      </c>
      <c r="DD65">
        <f t="shared" si="23"/>
        <v>92</v>
      </c>
      <c r="DE65">
        <f t="shared" si="23"/>
        <v>93</v>
      </c>
      <c r="DF65">
        <f t="shared" si="23"/>
        <v>94</v>
      </c>
      <c r="DG65">
        <f t="shared" si="23"/>
        <v>95</v>
      </c>
      <c r="DH65">
        <f t="shared" si="23"/>
        <v>96</v>
      </c>
      <c r="DI65">
        <f t="shared" si="23"/>
        <v>97</v>
      </c>
      <c r="DJ65">
        <f t="shared" si="23"/>
        <v>98</v>
      </c>
      <c r="DK65">
        <f t="shared" si="23"/>
        <v>99</v>
      </c>
      <c r="DL65">
        <f t="shared" si="23"/>
        <v>100</v>
      </c>
    </row>
    <row r="66" spans="17:116" x14ac:dyDescent="0.25">
      <c r="Q66">
        <v>0.47462281041481091</v>
      </c>
      <c r="R66">
        <v>0.70321140284015549</v>
      </c>
      <c r="S66">
        <v>0.4505142931670294</v>
      </c>
      <c r="T66">
        <v>0.71220019339574137</v>
      </c>
      <c r="U66">
        <v>0.7294263395759506</v>
      </c>
      <c r="V66">
        <v>0.90740797541083928</v>
      </c>
      <c r="W66">
        <v>0.86505350985261575</v>
      </c>
      <c r="X66">
        <v>0.90184726253932013</v>
      </c>
      <c r="Y66">
        <v>0.25329239866296671</v>
      </c>
      <c r="Z66">
        <v>0.79597426899607115</v>
      </c>
      <c r="AA66">
        <v>0.5596295329951273</v>
      </c>
      <c r="AB66">
        <v>0.83867638075277906</v>
      </c>
      <c r="AC66">
        <v>0.85206237304315202</v>
      </c>
      <c r="AD66">
        <v>0.3158926567960032</v>
      </c>
      <c r="AE66">
        <v>0.59310939354744385</v>
      </c>
      <c r="AF66">
        <v>0.13868102944607763</v>
      </c>
      <c r="AG66">
        <v>0.19771718992840914</v>
      </c>
      <c r="AH66">
        <v>0.99184928690619101</v>
      </c>
      <c r="AI66">
        <v>0.16317370570188761</v>
      </c>
      <c r="AJ66">
        <v>0.74029069823817673</v>
      </c>
      <c r="AK66">
        <v>0.6062743971336193</v>
      </c>
      <c r="AL66">
        <v>0.43218124927517199</v>
      </c>
      <c r="AM66">
        <v>0.66337613146407293</v>
      </c>
      <c r="AN66">
        <v>0.2283141086602134</v>
      </c>
      <c r="AO66">
        <v>0.48418815195579712</v>
      </c>
      <c r="AP66">
        <v>0.42316735788350712</v>
      </c>
      <c r="AQ66">
        <v>0.1379487739234504</v>
      </c>
      <c r="AR66">
        <v>6.2357022063415091E-3</v>
      </c>
      <c r="AS66">
        <v>0.45215836847996055</v>
      </c>
      <c r="AT66">
        <v>0.85866384169254628</v>
      </c>
      <c r="AU66">
        <v>0.14891626249702927</v>
      </c>
      <c r="AV66">
        <v>0.71794098332448564</v>
      </c>
      <c r="AW66">
        <v>0.10972422977344642</v>
      </c>
      <c r="AX66">
        <v>0.8129876050173348</v>
      </c>
      <c r="AY66">
        <v>0.56259587524509325</v>
      </c>
      <c r="AZ66">
        <v>0.46541778206077389</v>
      </c>
      <c r="BA66">
        <v>7.9364618860354064E-2</v>
      </c>
      <c r="BB66">
        <v>0.65124882753725921</v>
      </c>
      <c r="BC66">
        <v>0.12606224342271766</v>
      </c>
      <c r="BD66">
        <v>0.26861965451010872</v>
      </c>
      <c r="BE66">
        <v>0.32495394377772469</v>
      </c>
      <c r="BF66">
        <v>0.58400884103413442</v>
      </c>
      <c r="BG66">
        <v>0.76215479623412197</v>
      </c>
      <c r="BH66">
        <v>0.33358081531184069</v>
      </c>
      <c r="BI66">
        <v>0.30851417758746469</v>
      </c>
      <c r="BJ66">
        <v>0.12906508649070636</v>
      </c>
      <c r="BK66">
        <v>0.75954142522716128</v>
      </c>
      <c r="BL66">
        <v>0.66766415595095108</v>
      </c>
      <c r="BM66">
        <v>0.34100259429052748</v>
      </c>
      <c r="BN66">
        <v>0.19780552727041223</v>
      </c>
      <c r="BO66">
        <v>0.8594103227185026</v>
      </c>
      <c r="BP66">
        <v>0.48010641841398627</v>
      </c>
      <c r="BQ66">
        <v>0.33646224375914713</v>
      </c>
      <c r="BR66">
        <v>0.60702295858394639</v>
      </c>
      <c r="BS66">
        <v>0.7838032529375214</v>
      </c>
      <c r="BT66">
        <v>0.94307409939766629</v>
      </c>
      <c r="BU66">
        <v>0.14205718448061244</v>
      </c>
      <c r="BV66">
        <v>0.35493578409479043</v>
      </c>
      <c r="BW66">
        <v>3.5662594936809899E-2</v>
      </c>
      <c r="BX66">
        <v>0.45367187441002138</v>
      </c>
      <c r="BY66">
        <v>0.72280558081997981</v>
      </c>
      <c r="BZ66">
        <v>0.88493623302170743</v>
      </c>
      <c r="CA66">
        <v>0.17007150618867151</v>
      </c>
      <c r="CB66">
        <v>0.48358927894286308</v>
      </c>
      <c r="CC66">
        <v>0.54163549785827581</v>
      </c>
      <c r="CD66">
        <v>0.61355146612668143</v>
      </c>
      <c r="CE66">
        <v>0.90027583013835244</v>
      </c>
      <c r="CF66">
        <v>0.82025478875931057</v>
      </c>
      <c r="CG66">
        <v>0.93360740518912078</v>
      </c>
      <c r="CH66">
        <v>0.16965336235513995</v>
      </c>
      <c r="CI66">
        <v>0.37699868982942175</v>
      </c>
      <c r="CJ66">
        <v>0.71545981475102094</v>
      </c>
      <c r="CK66">
        <v>0.7421676697766455</v>
      </c>
      <c r="CL66">
        <v>4.0011876435455118E-2</v>
      </c>
      <c r="CM66">
        <v>0.16796547260471567</v>
      </c>
      <c r="CN66">
        <v>0.80023345091260478</v>
      </c>
      <c r="CO66">
        <v>0.30404841269156702</v>
      </c>
      <c r="CP66">
        <v>0.27078804387966415</v>
      </c>
      <c r="CQ66">
        <v>0.62070594218164787</v>
      </c>
      <c r="CR66">
        <v>0.16438516596376962</v>
      </c>
      <c r="CS66">
        <v>0.6380419301814324</v>
      </c>
      <c r="CT66">
        <v>0.42112331184763985</v>
      </c>
      <c r="CU66">
        <v>6.3372655670940858E-2</v>
      </c>
      <c r="CV66">
        <v>0.59417834431017025</v>
      </c>
      <c r="CW66">
        <v>0.63684647018200291</v>
      </c>
      <c r="CX66">
        <v>0.68051065745058459</v>
      </c>
      <c r="CY66">
        <v>0.50649382219124295</v>
      </c>
      <c r="CZ66">
        <v>0.48715474019699556</v>
      </c>
      <c r="DA66">
        <v>0.5580304746934095</v>
      </c>
      <c r="DB66">
        <v>0.62861896397465067</v>
      </c>
      <c r="DC66">
        <v>0.87817219504421562</v>
      </c>
      <c r="DD66">
        <v>0.74045452924160315</v>
      </c>
      <c r="DE66">
        <v>0.21525868178457852</v>
      </c>
      <c r="DF66">
        <v>0.26684080634565022</v>
      </c>
      <c r="DG66">
        <v>0.8548861206307774</v>
      </c>
      <c r="DH66">
        <v>4.7917714864863292E-2</v>
      </c>
      <c r="DI66">
        <v>0.81120468782239308</v>
      </c>
      <c r="DJ66">
        <v>5.2566103722417878E-2</v>
      </c>
      <c r="DK66">
        <v>0.46303165786598405</v>
      </c>
      <c r="DL66">
        <v>0.64523890182933163</v>
      </c>
    </row>
    <row r="67" spans="17:116" x14ac:dyDescent="0.25">
      <c r="Q67">
        <v>5.2322268865198029E-2</v>
      </c>
      <c r="R67">
        <v>6.8329525109847133E-2</v>
      </c>
      <c r="S67">
        <v>0.27559310380869767</v>
      </c>
      <c r="T67">
        <v>0.8111995052198202</v>
      </c>
      <c r="U67">
        <v>1.6677638542326179E-3</v>
      </c>
      <c r="V67">
        <v>0.59043581241854004</v>
      </c>
      <c r="W67">
        <v>0.88144076248173509</v>
      </c>
      <c r="X67">
        <v>0.84105533312026992</v>
      </c>
      <c r="Y67">
        <v>0.21575357417089602</v>
      </c>
      <c r="Z67">
        <v>0.12717893236984268</v>
      </c>
      <c r="AA67">
        <v>0.26149089171872059</v>
      </c>
      <c r="AB67">
        <v>0.1025818658659845</v>
      </c>
      <c r="AC67">
        <v>0.66783166983378073</v>
      </c>
      <c r="AD67">
        <v>0.98615643756052762</v>
      </c>
      <c r="AE67">
        <v>0.25370028194176708</v>
      </c>
      <c r="AF67">
        <v>0.80179595009449955</v>
      </c>
      <c r="AG67">
        <v>0.64935287808012276</v>
      </c>
      <c r="AH67">
        <v>0.5059426248856651</v>
      </c>
      <c r="AI67">
        <v>7.3846002116988885E-2</v>
      </c>
      <c r="AJ67">
        <v>0.45291379094783685</v>
      </c>
      <c r="AK67">
        <v>0.27766789870567754</v>
      </c>
      <c r="AL67">
        <v>0.18776018845912534</v>
      </c>
      <c r="AM67">
        <v>0.20413785706999743</v>
      </c>
      <c r="AN67">
        <v>4.9221284444764146E-2</v>
      </c>
      <c r="AO67">
        <v>0.61356153202868002</v>
      </c>
      <c r="AP67">
        <v>0.99913305366650951</v>
      </c>
      <c r="AQ67">
        <v>0.69704705878987294</v>
      </c>
      <c r="AR67">
        <v>0.91049137534216307</v>
      </c>
      <c r="AS67">
        <v>0.14712423538348407</v>
      </c>
      <c r="AT67">
        <v>0.1184427011970508</v>
      </c>
      <c r="AU67">
        <v>0.43709545623594304</v>
      </c>
      <c r="AV67">
        <v>0.92580269319655839</v>
      </c>
      <c r="AW67">
        <v>0.51957688339995389</v>
      </c>
      <c r="AX67">
        <v>0.97589887094718009</v>
      </c>
      <c r="AY67">
        <v>0.5141385722556242</v>
      </c>
      <c r="AZ67">
        <v>0.56624512248531111</v>
      </c>
      <c r="BA67">
        <v>0.30467492824045284</v>
      </c>
      <c r="BB67">
        <v>0.4237972494873008</v>
      </c>
      <c r="BC67">
        <v>0.32411421478113489</v>
      </c>
      <c r="BD67">
        <v>0.33703036552576049</v>
      </c>
      <c r="BE67">
        <v>0.18654682849376369</v>
      </c>
      <c r="BF67">
        <v>0.28772963725324341</v>
      </c>
      <c r="BG67">
        <v>4.0944641035176588E-3</v>
      </c>
      <c r="BH67">
        <v>0.42305896064692677</v>
      </c>
      <c r="BI67">
        <v>7.3379513467845658E-2</v>
      </c>
      <c r="BJ67">
        <v>0.87152876771221144</v>
      </c>
      <c r="BK67">
        <v>0.49535470162853734</v>
      </c>
      <c r="BL67">
        <v>8.9851693865232285E-2</v>
      </c>
      <c r="BM67">
        <v>0.64481245044627067</v>
      </c>
      <c r="BN67">
        <v>0.91440283282423529</v>
      </c>
      <c r="BO67">
        <v>0.5615481668147817</v>
      </c>
      <c r="BP67">
        <v>0.17587328797109336</v>
      </c>
      <c r="BQ67">
        <v>0.46288816410790479</v>
      </c>
      <c r="BR67">
        <v>0.23598670373291331</v>
      </c>
      <c r="BS67">
        <v>0.83674436094157323</v>
      </c>
      <c r="BT67">
        <v>0.87769580719067797</v>
      </c>
      <c r="BU67">
        <v>6.1849419648322801E-2</v>
      </c>
      <c r="BV67">
        <v>0.63447736617822792</v>
      </c>
      <c r="BW67">
        <v>0.41354023637639692</v>
      </c>
      <c r="BX67">
        <v>0.58998845259414279</v>
      </c>
      <c r="BY67">
        <v>0.48791992707631149</v>
      </c>
      <c r="BZ67">
        <v>7.2930816455125225E-2</v>
      </c>
      <c r="CA67">
        <v>0.46487540578483183</v>
      </c>
      <c r="CB67">
        <v>0.7526872128334019</v>
      </c>
      <c r="CC67">
        <v>0.35244423684003445</v>
      </c>
      <c r="CD67">
        <v>0.5661770059783604</v>
      </c>
      <c r="CE67">
        <v>0.63570271347752438</v>
      </c>
      <c r="CF67">
        <v>0.44767606276697247</v>
      </c>
      <c r="CG67">
        <v>0.83793943443663998</v>
      </c>
      <c r="CH67">
        <v>0.61451260224129189</v>
      </c>
      <c r="CI67">
        <v>0.3395936117276932</v>
      </c>
      <c r="CJ67">
        <v>0.36018777767492627</v>
      </c>
      <c r="CK67">
        <v>0.61549154545088092</v>
      </c>
      <c r="CL67">
        <v>0.95379487310148514</v>
      </c>
      <c r="CM67">
        <v>0.43077572968557032</v>
      </c>
      <c r="CN67">
        <v>0.85976824198610124</v>
      </c>
      <c r="CO67">
        <v>0.99523154550032533</v>
      </c>
      <c r="CP67">
        <v>0.38033535869508484</v>
      </c>
      <c r="CQ67">
        <v>0.48488474442816742</v>
      </c>
      <c r="CR67">
        <v>0.26440202903227661</v>
      </c>
      <c r="CS67">
        <v>0.90365412598857398</v>
      </c>
      <c r="CT67">
        <v>0.99849833378500996</v>
      </c>
      <c r="CU67">
        <v>0.46346310258283285</v>
      </c>
      <c r="CV67">
        <v>0.88245746600145125</v>
      </c>
      <c r="CW67">
        <v>0.8261006002527429</v>
      </c>
      <c r="CX67">
        <v>0.34532208218802474</v>
      </c>
      <c r="CY67">
        <v>0.61949616859094303</v>
      </c>
      <c r="CZ67">
        <v>0.28319873165150167</v>
      </c>
      <c r="DA67">
        <v>0.50607054939787433</v>
      </c>
      <c r="DB67">
        <v>0.33019263652374775</v>
      </c>
      <c r="DC67">
        <v>3.3210299726664561E-2</v>
      </c>
      <c r="DD67">
        <v>0.36968061557264903</v>
      </c>
      <c r="DE67">
        <v>0.84465253898611881</v>
      </c>
      <c r="DF67">
        <v>0.54391238267279363</v>
      </c>
      <c r="DG67">
        <v>0.97483722950620244</v>
      </c>
      <c r="DH67">
        <v>8.7757980414169268E-2</v>
      </c>
      <c r="DI67">
        <v>8.2452647556377545E-2</v>
      </c>
      <c r="DJ67">
        <v>0.97877865118387108</v>
      </c>
      <c r="DK67">
        <v>0.7964602767979212</v>
      </c>
      <c r="DL67">
        <v>0.24770543238406706</v>
      </c>
    </row>
    <row r="68" spans="17:116" x14ac:dyDescent="0.25">
      <c r="Q68">
        <v>0.23562180422494849</v>
      </c>
      <c r="R68">
        <v>0.25306629321916474</v>
      </c>
      <c r="S68">
        <v>0.5753927054169079</v>
      </c>
      <c r="T68">
        <v>0.14308689945249942</v>
      </c>
      <c r="U68">
        <v>0.46776652299676891</v>
      </c>
      <c r="V68">
        <v>0.14634935126744075</v>
      </c>
      <c r="W68">
        <v>0.50830579753563154</v>
      </c>
      <c r="X68">
        <v>0.28256459743738116</v>
      </c>
      <c r="Y68">
        <v>0.27823843252036995</v>
      </c>
      <c r="Z68">
        <v>0.79097278255327241</v>
      </c>
      <c r="AA68">
        <v>0.31337456955487641</v>
      </c>
      <c r="AB68">
        <v>0.9263784439225875</v>
      </c>
      <c r="AC68">
        <v>0.17402476373185927</v>
      </c>
      <c r="AD68">
        <v>0.30853161058985745</v>
      </c>
      <c r="AE68">
        <v>0.30027460299003961</v>
      </c>
      <c r="AF68">
        <v>0.20820296517898451</v>
      </c>
      <c r="AG68">
        <v>0.97264802280688745</v>
      </c>
      <c r="AH68">
        <v>0.58755898644161419</v>
      </c>
      <c r="AI68">
        <v>0.62813284309300865</v>
      </c>
      <c r="AJ68">
        <v>0.10397901643797702</v>
      </c>
      <c r="AK68">
        <v>0.38924743737234485</v>
      </c>
      <c r="AL68">
        <v>1.0409433798782564E-2</v>
      </c>
      <c r="AM68">
        <v>0.44237633784355695</v>
      </c>
      <c r="AN68">
        <v>0.78934096157285349</v>
      </c>
      <c r="AO68">
        <v>0.32891060699416919</v>
      </c>
      <c r="AP68">
        <v>0.44239828973557249</v>
      </c>
      <c r="AQ68">
        <v>4.930493057442753E-3</v>
      </c>
      <c r="AR68">
        <v>0.63369931714527739</v>
      </c>
      <c r="AS68">
        <v>0.77232068376920182</v>
      </c>
      <c r="AT68">
        <v>0.17276229733108561</v>
      </c>
      <c r="AU68">
        <v>0.90984908859180025</v>
      </c>
      <c r="AV68">
        <v>0.83922606007023504</v>
      </c>
      <c r="AW68">
        <v>0.25046294977828776</v>
      </c>
      <c r="AX68">
        <v>7.9567725640699027E-3</v>
      </c>
      <c r="AY68">
        <v>0.35479035173051482</v>
      </c>
      <c r="AZ68">
        <v>0.60737134538603854</v>
      </c>
      <c r="BA68">
        <v>0.20531003628451483</v>
      </c>
      <c r="BB68">
        <v>0.56119335022014227</v>
      </c>
      <c r="BC68">
        <v>0.69121951201726262</v>
      </c>
      <c r="BD68">
        <v>0.67815452153615308</v>
      </c>
      <c r="BE68">
        <v>0.36688300655936423</v>
      </c>
      <c r="BF68">
        <v>0.36933441951613344</v>
      </c>
      <c r="BG68">
        <v>0.44466106794650129</v>
      </c>
      <c r="BH68">
        <v>0.22767530258914137</v>
      </c>
      <c r="BI68">
        <v>0.21047372795740116</v>
      </c>
      <c r="BJ68">
        <v>0.27380926963676977</v>
      </c>
      <c r="BK68">
        <v>0.29216410271590942</v>
      </c>
      <c r="BL68">
        <v>0.55497977294645251</v>
      </c>
      <c r="BM68">
        <v>0.66767710711009842</v>
      </c>
      <c r="BN68">
        <v>0.46819592827660506</v>
      </c>
      <c r="BO68">
        <v>0.36353860453825115</v>
      </c>
      <c r="BP68">
        <v>0.52396217016457647</v>
      </c>
      <c r="BQ68">
        <v>4.3800186305496425E-2</v>
      </c>
      <c r="BR68">
        <v>0.37295670628038663</v>
      </c>
      <c r="BS68">
        <v>1.9139379677088675E-2</v>
      </c>
      <c r="BT68">
        <v>0.17917480868787544</v>
      </c>
      <c r="BU68">
        <v>0.88712312362471613</v>
      </c>
      <c r="BV68">
        <v>0.64752411833706969</v>
      </c>
      <c r="BW68">
        <v>0.54569318836139935</v>
      </c>
      <c r="BX68">
        <v>0.4641298973030219</v>
      </c>
      <c r="BY68">
        <v>0.43104841297806828</v>
      </c>
      <c r="BZ68">
        <v>0.5377908576086261</v>
      </c>
      <c r="CA68">
        <v>0.85533957431697694</v>
      </c>
      <c r="CB68">
        <v>0.50128636703048901</v>
      </c>
      <c r="CC68">
        <v>0.34473760643257378</v>
      </c>
      <c r="CD68">
        <v>0.87935977430713597</v>
      </c>
      <c r="CE68">
        <v>0.40367047038232418</v>
      </c>
      <c r="CF68">
        <v>0.65901662480573031</v>
      </c>
      <c r="CG68">
        <v>0.41359921707738501</v>
      </c>
      <c r="CH68">
        <v>0.16923791699814683</v>
      </c>
      <c r="CI68">
        <v>0.2969098388000293</v>
      </c>
      <c r="CJ68">
        <v>0.16285385508777561</v>
      </c>
      <c r="CK68">
        <v>0.59903781704428471</v>
      </c>
      <c r="CL68">
        <v>0.36172819192018579</v>
      </c>
      <c r="CM68">
        <v>0.74389984814467458</v>
      </c>
      <c r="CN68">
        <v>5.1735628849052695E-2</v>
      </c>
      <c r="CO68">
        <v>0.30693792654651747</v>
      </c>
      <c r="CP68">
        <v>0.64870361334807281</v>
      </c>
      <c r="CQ68">
        <v>0.12951369142301861</v>
      </c>
      <c r="CR68">
        <v>0.16529046546573434</v>
      </c>
      <c r="CS68">
        <v>0.52898833897692876</v>
      </c>
      <c r="CT68">
        <v>0.40580409241737625</v>
      </c>
      <c r="CU68">
        <v>0.61331863105214945</v>
      </c>
      <c r="CV68">
        <v>0.61360256315979189</v>
      </c>
      <c r="CW68">
        <v>0.40209979231616799</v>
      </c>
      <c r="CX68">
        <v>0.23338733708585058</v>
      </c>
      <c r="CY68">
        <v>0.3083645201385159</v>
      </c>
      <c r="CZ68">
        <v>0.65927928036461725</v>
      </c>
      <c r="DA68">
        <v>0.99313946090599625</v>
      </c>
      <c r="DB68">
        <v>0.83397255778919011</v>
      </c>
      <c r="DC68">
        <v>0.65581704763602477</v>
      </c>
      <c r="DD68">
        <v>0.99055183339931219</v>
      </c>
      <c r="DE68">
        <v>0.42088281464498944</v>
      </c>
      <c r="DF68">
        <v>0.70144962844133651</v>
      </c>
      <c r="DG68">
        <v>0.14812792236590955</v>
      </c>
      <c r="DH68">
        <v>0.97565255559766961</v>
      </c>
      <c r="DI68">
        <v>9.5075524713267967E-2</v>
      </c>
      <c r="DJ68">
        <v>0.94805520900470452</v>
      </c>
      <c r="DK68">
        <v>6.1534635203133625E-2</v>
      </c>
      <c r="DL68">
        <v>0.54297932997533338</v>
      </c>
    </row>
    <row r="69" spans="17:116" x14ac:dyDescent="0.25">
      <c r="Q69">
        <v>0.35502445568837038</v>
      </c>
      <c r="R69">
        <v>0.90650631548547511</v>
      </c>
      <c r="S69">
        <v>9.8513828510702339E-3</v>
      </c>
      <c r="T69">
        <v>0.96175798036076743</v>
      </c>
      <c r="U69">
        <v>0.63645212309691246</v>
      </c>
      <c r="V69">
        <v>0.80762793477725747</v>
      </c>
      <c r="W69">
        <v>0.92527444744563603</v>
      </c>
      <c r="X69">
        <v>0.33167536359143046</v>
      </c>
      <c r="Y69">
        <v>0.59507283143855738</v>
      </c>
      <c r="Z69">
        <v>0.42160455807204222</v>
      </c>
      <c r="AA69">
        <v>0.8629745984412649</v>
      </c>
      <c r="AB69">
        <v>0.81132668774912631</v>
      </c>
      <c r="AC69">
        <v>0.25072738416946461</v>
      </c>
      <c r="AD69">
        <v>0.60496692831190146</v>
      </c>
      <c r="AE69">
        <v>0.59152995118427754</v>
      </c>
      <c r="AF69">
        <v>0.62697758078968047</v>
      </c>
      <c r="AG69">
        <v>0.75814793545186099</v>
      </c>
      <c r="AH69">
        <v>0.98220107272676405</v>
      </c>
      <c r="AI69">
        <v>0.4080622495496975</v>
      </c>
      <c r="AJ69">
        <v>0.79067982757912536</v>
      </c>
      <c r="AK69">
        <v>0.47791365459016522</v>
      </c>
      <c r="AL69">
        <v>0.80132873001258176</v>
      </c>
      <c r="AM69">
        <v>6.0784453565445595E-2</v>
      </c>
      <c r="AN69">
        <v>0.17544546624119145</v>
      </c>
      <c r="AO69">
        <v>0.26125095474123117</v>
      </c>
      <c r="AP69">
        <v>0.95695351363129344</v>
      </c>
      <c r="AQ69">
        <v>0.4517843729328721</v>
      </c>
      <c r="AR69">
        <v>0.18565357373691871</v>
      </c>
      <c r="AS69">
        <v>0.51507467027864018</v>
      </c>
      <c r="AT69">
        <v>0.75966380652519483</v>
      </c>
      <c r="AU69">
        <v>0.86957088393841619</v>
      </c>
      <c r="AV69">
        <v>0.26697815918544876</v>
      </c>
      <c r="AW69">
        <v>0.20382836029227325</v>
      </c>
      <c r="AX69">
        <v>9.6534304155624362E-3</v>
      </c>
      <c r="AY69">
        <v>1.7667111238685862E-2</v>
      </c>
      <c r="AZ69">
        <v>0.72002647513385043</v>
      </c>
      <c r="BA69">
        <v>0.59133928954507153</v>
      </c>
      <c r="BB69">
        <v>0.75448962214753168</v>
      </c>
      <c r="BC69">
        <v>5.3906110908628957E-2</v>
      </c>
      <c r="BD69">
        <v>0.6232422336449861</v>
      </c>
      <c r="BE69">
        <v>7.330362740847729E-2</v>
      </c>
      <c r="BF69">
        <v>0.12625177865546372</v>
      </c>
      <c r="BG69">
        <v>0.13004517530919446</v>
      </c>
      <c r="BH69">
        <v>0.38499371159879825</v>
      </c>
      <c r="BI69">
        <v>0.2345686117976078</v>
      </c>
      <c r="BJ69">
        <v>0.9096634643061603</v>
      </c>
      <c r="BK69">
        <v>1.6209950800271322E-2</v>
      </c>
      <c r="BL69">
        <v>0.40925380946465512</v>
      </c>
      <c r="BM69">
        <v>0.49298975237789544</v>
      </c>
      <c r="BN69">
        <v>0.86368510331112081</v>
      </c>
      <c r="BO69">
        <v>0.46272661851742924</v>
      </c>
      <c r="BP69">
        <v>0.64944745967261053</v>
      </c>
      <c r="BQ69">
        <v>0.43482844470799087</v>
      </c>
      <c r="BR69">
        <v>0.66148247717832209</v>
      </c>
      <c r="BS69">
        <v>0.63073536830126997</v>
      </c>
      <c r="BT69">
        <v>0.66337908677239366</v>
      </c>
      <c r="BU69">
        <v>0.2573381916780928</v>
      </c>
      <c r="BV69">
        <v>0.52970747054936962</v>
      </c>
      <c r="BW69">
        <v>0.46839526535902731</v>
      </c>
      <c r="BX69">
        <v>0.32122809100724048</v>
      </c>
      <c r="BY69">
        <v>0.99240878210874794</v>
      </c>
      <c r="BZ69">
        <v>0.65797609001356161</v>
      </c>
      <c r="CA69">
        <v>0.19450702318856905</v>
      </c>
      <c r="CB69">
        <v>0.46480173493664378</v>
      </c>
      <c r="CC69">
        <v>2.916581277860697E-2</v>
      </c>
      <c r="CD69">
        <v>0.64877429869905101</v>
      </c>
      <c r="CE69">
        <v>0.82371452337997653</v>
      </c>
      <c r="CF69">
        <v>0.91166111474946643</v>
      </c>
      <c r="CG69">
        <v>0.6351349545097893</v>
      </c>
      <c r="CH69">
        <v>0.87171524064067274</v>
      </c>
      <c r="CI69">
        <v>0.3267053320469735</v>
      </c>
      <c r="CJ69">
        <v>0.78439303332670041</v>
      </c>
      <c r="CK69">
        <v>0.73530730152468937</v>
      </c>
      <c r="CL69">
        <v>0.66433527397432002</v>
      </c>
      <c r="CM69">
        <v>0.64805270179689156</v>
      </c>
      <c r="CN69">
        <v>0.73691134727202545</v>
      </c>
      <c r="CO69">
        <v>0.41766855856196461</v>
      </c>
      <c r="CP69">
        <v>0.13424063705442535</v>
      </c>
      <c r="CQ69">
        <v>0.58862351151135361</v>
      </c>
      <c r="CR69">
        <v>8.2833553003845317E-2</v>
      </c>
      <c r="CS69">
        <v>0.71965105076485991</v>
      </c>
      <c r="CT69">
        <v>0.90429656168919514</v>
      </c>
      <c r="CU69">
        <v>0.30785934958551042</v>
      </c>
      <c r="CV69">
        <v>0.69799927929785732</v>
      </c>
      <c r="CW69">
        <v>0.2622489842567628</v>
      </c>
      <c r="CX69">
        <v>0.75860138566741964</v>
      </c>
      <c r="CY69">
        <v>0.43553563972824971</v>
      </c>
      <c r="CZ69">
        <v>0.60684477114042856</v>
      </c>
      <c r="DA69">
        <v>3.3824370148914262E-2</v>
      </c>
      <c r="DB69">
        <v>0.40046623248697005</v>
      </c>
      <c r="DC69">
        <v>0.19019625453288991</v>
      </c>
      <c r="DD69">
        <v>0.12874276751178559</v>
      </c>
      <c r="DE69">
        <v>0.59404673324631951</v>
      </c>
      <c r="DF69">
        <v>0.34429421210394473</v>
      </c>
      <c r="DG69">
        <v>0.5247840728411941</v>
      </c>
      <c r="DH69">
        <v>0.11570637336730183</v>
      </c>
      <c r="DI69">
        <v>0.56361984027126355</v>
      </c>
      <c r="DJ69">
        <v>0.52177830407932646</v>
      </c>
      <c r="DK69">
        <v>0.59605136306516737</v>
      </c>
      <c r="DL69">
        <v>3.1763663008762322E-2</v>
      </c>
    </row>
    <row r="70" spans="17:116" x14ac:dyDescent="0.25">
      <c r="Q70">
        <v>0.78969182552667849</v>
      </c>
      <c r="R70">
        <v>0.77474549750947475</v>
      </c>
      <c r="S70">
        <v>0.98685804055147397</v>
      </c>
      <c r="T70">
        <v>0.14414325602585443</v>
      </c>
      <c r="U70">
        <v>0.84224442991632853</v>
      </c>
      <c r="V70">
        <v>0.89387320826249006</v>
      </c>
      <c r="W70">
        <v>0.94010534591487804</v>
      </c>
      <c r="X70">
        <v>0.98592923001726351</v>
      </c>
      <c r="Y70">
        <v>2.2294999544968164E-2</v>
      </c>
      <c r="Z70">
        <v>0.17051753113233586</v>
      </c>
      <c r="AA70">
        <v>0.48485829166253502</v>
      </c>
      <c r="AB70">
        <v>0.16226140905476177</v>
      </c>
      <c r="AC70">
        <v>0.78062532681538044</v>
      </c>
      <c r="AD70">
        <v>0.73266165385128268</v>
      </c>
      <c r="AE70">
        <v>0.68142947344719307</v>
      </c>
      <c r="AF70">
        <v>0.53018572488312188</v>
      </c>
      <c r="AG70">
        <v>0.16533107713996653</v>
      </c>
      <c r="AH70">
        <v>0.92783559161130413</v>
      </c>
      <c r="AI70">
        <v>0.48467221461789478</v>
      </c>
      <c r="AJ70">
        <v>0.17714676234464388</v>
      </c>
      <c r="AK70">
        <v>0.96967998674756672</v>
      </c>
      <c r="AL70">
        <v>0.43847684785280094</v>
      </c>
      <c r="AM70">
        <v>0.4924497623580697</v>
      </c>
      <c r="AN70">
        <v>0.56044311860250495</v>
      </c>
      <c r="AO70">
        <v>0.32319479520114047</v>
      </c>
      <c r="AP70">
        <v>0.30741067040057879</v>
      </c>
      <c r="AQ70">
        <v>0.29152100408429016</v>
      </c>
      <c r="AR70">
        <v>0.239108111813646</v>
      </c>
      <c r="AS70">
        <v>0.49209312181732656</v>
      </c>
      <c r="AT70">
        <v>5.7876367964165176E-2</v>
      </c>
      <c r="AU70">
        <v>0.6151367760661961</v>
      </c>
      <c r="AV70">
        <v>0.46960474611190151</v>
      </c>
      <c r="AW70">
        <v>0.19953856498468436</v>
      </c>
      <c r="AX70">
        <v>0.87957371458513323</v>
      </c>
      <c r="AY70">
        <v>0.50477794059341363</v>
      </c>
      <c r="AZ70">
        <v>0.63548156791528054</v>
      </c>
      <c r="BA70">
        <v>0.27580549597021253</v>
      </c>
      <c r="BB70">
        <v>0.89710292345728715</v>
      </c>
      <c r="BC70">
        <v>0.65913827401709124</v>
      </c>
      <c r="BD70">
        <v>0.60831612185308082</v>
      </c>
      <c r="BE70">
        <v>0.48395971910669022</v>
      </c>
      <c r="BF70">
        <v>0.17972834680467642</v>
      </c>
      <c r="BG70">
        <v>0.32342096872711967</v>
      </c>
      <c r="BH70">
        <v>0.52866086904231002</v>
      </c>
      <c r="BI70">
        <v>0.18972186452672668</v>
      </c>
      <c r="BJ70">
        <v>0.46975851698272542</v>
      </c>
      <c r="BK70">
        <v>0.7097222873463096</v>
      </c>
      <c r="BL70">
        <v>0.39391102810657497</v>
      </c>
      <c r="BM70">
        <v>0.81153403467275553</v>
      </c>
      <c r="BN70">
        <v>0.28708152113209096</v>
      </c>
      <c r="BO70">
        <v>0.63894603826527363</v>
      </c>
      <c r="BP70">
        <v>0.30036880325232307</v>
      </c>
      <c r="BQ70">
        <v>0.13334374106485947</v>
      </c>
      <c r="BR70">
        <v>0.7802079979848231</v>
      </c>
      <c r="BS70">
        <v>0.63407520894764913</v>
      </c>
      <c r="BT70">
        <v>0.46395407486207718</v>
      </c>
      <c r="BU70">
        <v>0.7042962204599994</v>
      </c>
      <c r="BV70">
        <v>0.10450813765410993</v>
      </c>
      <c r="BW70">
        <v>0.58574690101366023</v>
      </c>
      <c r="BX70">
        <v>0.83164185515708056</v>
      </c>
      <c r="BY70">
        <v>0.76598649768814209</v>
      </c>
      <c r="BZ70">
        <v>0.9647207952434389</v>
      </c>
      <c r="CA70">
        <v>0.73425708581343674</v>
      </c>
      <c r="CB70">
        <v>0.35016677376220784</v>
      </c>
      <c r="CC70">
        <v>0.19921211864318811</v>
      </c>
      <c r="CD70">
        <v>0.6735441947504035</v>
      </c>
      <c r="CE70">
        <v>8.886364371279365E-2</v>
      </c>
      <c r="CF70">
        <v>0.94117190334643275</v>
      </c>
      <c r="CG70">
        <v>0.46058976531601559</v>
      </c>
      <c r="CH70">
        <v>0.66341216858907881</v>
      </c>
      <c r="CI70">
        <v>0.58223471334299326</v>
      </c>
      <c r="CJ70">
        <v>0.33844674153680376</v>
      </c>
      <c r="CK70">
        <v>9.6775632949761325E-2</v>
      </c>
      <c r="CL70">
        <v>0.64481819960597742</v>
      </c>
      <c r="CM70">
        <v>0.97086533030419941</v>
      </c>
      <c r="CN70">
        <v>7.9735917542447687E-2</v>
      </c>
      <c r="CO70">
        <v>0.29777318437873762</v>
      </c>
      <c r="CP70">
        <v>0.6417707835821751</v>
      </c>
      <c r="CQ70">
        <v>4.2192560541630009E-2</v>
      </c>
      <c r="CR70">
        <v>0.58446407934831535</v>
      </c>
      <c r="CS70">
        <v>0.23305027980501514</v>
      </c>
      <c r="CT70">
        <v>0.99812496505366011</v>
      </c>
      <c r="CU70">
        <v>0.79660879199591061</v>
      </c>
      <c r="CV70">
        <v>0.70627319183814485</v>
      </c>
      <c r="CW70">
        <v>0.52034404242060806</v>
      </c>
      <c r="CX70">
        <v>0.51016761279170808</v>
      </c>
      <c r="CY70">
        <v>0.56745222736505863</v>
      </c>
      <c r="CZ70">
        <v>0.1596519522407629</v>
      </c>
      <c r="DA70">
        <v>0.1531499565323966</v>
      </c>
      <c r="DB70">
        <v>0.29705010466703596</v>
      </c>
      <c r="DC70">
        <v>0.54040493496019759</v>
      </c>
      <c r="DD70">
        <v>0.5281932441005468</v>
      </c>
      <c r="DE70">
        <v>0.59717731147011577</v>
      </c>
      <c r="DF70">
        <v>8.9702948006958216E-2</v>
      </c>
      <c r="DG70">
        <v>0.1839793763366428</v>
      </c>
      <c r="DH70">
        <v>7.2782002168909399E-2</v>
      </c>
      <c r="DI70">
        <v>3.3703008592053663E-3</v>
      </c>
      <c r="DJ70">
        <v>0.31105173825590204</v>
      </c>
      <c r="DK70">
        <v>5.0448411213972699E-2</v>
      </c>
      <c r="DL70">
        <v>0.66517353242587918</v>
      </c>
    </row>
    <row r="71" spans="17:116" x14ac:dyDescent="0.25">
      <c r="Q71">
        <v>0.86400025067052488</v>
      </c>
      <c r="R71">
        <v>0.55778883522487632</v>
      </c>
      <c r="S71">
        <v>0.25547774351036434</v>
      </c>
      <c r="T71">
        <v>0.25824601528819557</v>
      </c>
      <c r="U71">
        <v>0.44544314536873175</v>
      </c>
      <c r="V71">
        <v>0.90845766631453762</v>
      </c>
      <c r="W71">
        <v>0.17406787507391908</v>
      </c>
      <c r="X71">
        <v>0.73192810095924643</v>
      </c>
      <c r="Y71">
        <v>0.4772065207591929</v>
      </c>
      <c r="Z71">
        <v>0.85656737603345245</v>
      </c>
      <c r="AA71">
        <v>4.6094177564670602E-3</v>
      </c>
      <c r="AB71">
        <v>0.88058895455939767</v>
      </c>
      <c r="AC71">
        <v>0.47544972784455819</v>
      </c>
      <c r="AD71">
        <v>0.603104161405982</v>
      </c>
      <c r="AE71">
        <v>0.29729616814919968</v>
      </c>
      <c r="AF71">
        <v>0.95699439329005664</v>
      </c>
      <c r="AG71">
        <v>0.85326350164630149</v>
      </c>
      <c r="AH71">
        <v>0.11217666832695361</v>
      </c>
      <c r="AI71">
        <v>0.89838663901140614</v>
      </c>
      <c r="AJ71">
        <v>0.26650873101970696</v>
      </c>
      <c r="AK71">
        <v>0.59357434454202473</v>
      </c>
      <c r="AL71">
        <v>0.70496474722491609</v>
      </c>
      <c r="AM71">
        <v>0.67010949590090441</v>
      </c>
      <c r="AN71">
        <v>0.35668624278217198</v>
      </c>
      <c r="AO71">
        <v>0.22691736371102089</v>
      </c>
      <c r="AP71">
        <v>0.7667560059361791</v>
      </c>
      <c r="AQ71">
        <v>0.52206129921491096</v>
      </c>
      <c r="AR71">
        <v>0.37534658964050438</v>
      </c>
      <c r="AS71">
        <v>0.49018385939351616</v>
      </c>
      <c r="AT71">
        <v>0.30701010372224324</v>
      </c>
      <c r="AU71">
        <v>0.3575556561508979</v>
      </c>
      <c r="AV71">
        <v>0.76542605796832275</v>
      </c>
      <c r="AW71">
        <v>0.46064230689771124</v>
      </c>
      <c r="AX71">
        <v>0.1794230424220884</v>
      </c>
      <c r="AY71">
        <v>0.3250266273301452</v>
      </c>
      <c r="AZ71">
        <v>0.29783400935602256</v>
      </c>
      <c r="BA71">
        <v>0.23913288549751699</v>
      </c>
      <c r="BB71">
        <v>0.735395471114352</v>
      </c>
      <c r="BC71">
        <v>0.53024881405094382</v>
      </c>
      <c r="BD71">
        <v>0.78492979431923127</v>
      </c>
      <c r="BE71">
        <v>6.8370091702685265E-3</v>
      </c>
      <c r="BF71">
        <v>0.35759406120719878</v>
      </c>
      <c r="BG71">
        <v>0.14260211589918659</v>
      </c>
      <c r="BH71">
        <v>0.70670724591147893</v>
      </c>
      <c r="BI71">
        <v>0.78318909663458891</v>
      </c>
      <c r="BJ71">
        <v>0.91144504829768946</v>
      </c>
      <c r="BK71">
        <v>0.51314633160822698</v>
      </c>
      <c r="BL71">
        <v>0.82144972439716923</v>
      </c>
      <c r="BM71">
        <v>0.6690703045990487</v>
      </c>
      <c r="BN71">
        <v>0.15078846725732298</v>
      </c>
      <c r="BO71">
        <v>0.10486393416896544</v>
      </c>
      <c r="BP71">
        <v>8.0024473409632702E-2</v>
      </c>
      <c r="BQ71">
        <v>0.13168035600276146</v>
      </c>
      <c r="BR71">
        <v>0.44410330312026081</v>
      </c>
      <c r="BS71">
        <v>0.74986694408137655</v>
      </c>
      <c r="BT71">
        <v>0.65458482319911582</v>
      </c>
      <c r="BU71">
        <v>0.88887563851644114</v>
      </c>
      <c r="BV71">
        <v>0.85897286996839206</v>
      </c>
      <c r="BW71">
        <v>0.18388295957843059</v>
      </c>
      <c r="BX71">
        <v>0.12587301976686072</v>
      </c>
      <c r="BY71">
        <v>0.41025413033909652</v>
      </c>
      <c r="BZ71">
        <v>0.3171410602669551</v>
      </c>
      <c r="CA71">
        <v>0.85367988176603049</v>
      </c>
      <c r="CB71">
        <v>0.20144582418544754</v>
      </c>
      <c r="CC71">
        <v>0.61076632528030772</v>
      </c>
      <c r="CD71">
        <v>0.54740757790212058</v>
      </c>
      <c r="CE71">
        <v>0.30114957672620601</v>
      </c>
      <c r="CF71">
        <v>0.80132002806926494</v>
      </c>
      <c r="CG71">
        <v>0.97532266825102099</v>
      </c>
      <c r="CH71">
        <v>0.8552518932770985</v>
      </c>
      <c r="CI71">
        <v>0.64017087438432974</v>
      </c>
      <c r="CJ71">
        <v>0.32948432850233278</v>
      </c>
      <c r="CK71">
        <v>7.6917221410227166E-2</v>
      </c>
      <c r="CL71">
        <v>0.61535846984099374</v>
      </c>
      <c r="CM71">
        <v>0.64685930839950201</v>
      </c>
      <c r="CN71">
        <v>1.6594791509227935E-2</v>
      </c>
      <c r="CO71">
        <v>0.1887744121275518</v>
      </c>
      <c r="CP71">
        <v>0.16482850468627697</v>
      </c>
      <c r="CQ71">
        <v>0.99207152392608799</v>
      </c>
      <c r="CR71">
        <v>0.3457634781101957</v>
      </c>
      <c r="CS71">
        <v>0.95444552023195883</v>
      </c>
      <c r="CT71">
        <v>0.82078119806769578</v>
      </c>
      <c r="CU71">
        <v>0.10347322284028504</v>
      </c>
      <c r="CV71">
        <v>0.42184851443937371</v>
      </c>
      <c r="CW71">
        <v>0.18558730908922394</v>
      </c>
      <c r="CX71">
        <v>0.86428956526831135</v>
      </c>
      <c r="CY71">
        <v>0.39914750008581734</v>
      </c>
      <c r="CZ71">
        <v>0.23892534281211231</v>
      </c>
      <c r="DA71">
        <v>0.69711875775496557</v>
      </c>
      <c r="DB71">
        <v>0.61464691151684159</v>
      </c>
      <c r="DC71">
        <v>0.65864500690123107</v>
      </c>
      <c r="DD71">
        <v>0.76393977699030957</v>
      </c>
      <c r="DE71">
        <v>0.86387682183030057</v>
      </c>
      <c r="DF71">
        <v>0.34559419538187353</v>
      </c>
      <c r="DG71">
        <v>0.29191984537989613</v>
      </c>
      <c r="DH71">
        <v>0.15612847595985047</v>
      </c>
      <c r="DI71">
        <v>0.5490894016914234</v>
      </c>
      <c r="DJ71">
        <v>0.81834101146916716</v>
      </c>
      <c r="DK71">
        <v>0.13840063869064512</v>
      </c>
      <c r="DL71">
        <v>0.44399958082569335</v>
      </c>
    </row>
    <row r="72" spans="17:116" x14ac:dyDescent="0.25">
      <c r="Q72">
        <v>0.55952702453655512</v>
      </c>
      <c r="R72">
        <v>0.32623497350780983</v>
      </c>
      <c r="S72">
        <v>0.16500182020037379</v>
      </c>
      <c r="T72">
        <v>0.69420318787103463</v>
      </c>
      <c r="U72">
        <v>0.98083508143112708</v>
      </c>
      <c r="V72">
        <v>0.99266173509901368</v>
      </c>
      <c r="W72">
        <v>0.14222740741330853</v>
      </c>
      <c r="X72">
        <v>2.6695206103038105E-2</v>
      </c>
      <c r="Y72">
        <v>0.38494613793722848</v>
      </c>
      <c r="Z72">
        <v>0.76734768152093213</v>
      </c>
      <c r="AA72">
        <v>0.48041878626299822</v>
      </c>
      <c r="AB72">
        <v>0.73121028913440789</v>
      </c>
      <c r="AC72">
        <v>0.42757658901985796</v>
      </c>
      <c r="AD72">
        <v>0.44100776402498099</v>
      </c>
      <c r="AE72">
        <v>0.34857748933826382</v>
      </c>
      <c r="AF72">
        <v>0.59084979108901536</v>
      </c>
      <c r="AG72">
        <v>0.94712528521988659</v>
      </c>
      <c r="AH72">
        <v>0.92875314450622337</v>
      </c>
      <c r="AI72">
        <v>0.49595919561973112</v>
      </c>
      <c r="AJ72">
        <v>2.658718137932059E-2</v>
      </c>
      <c r="AK72">
        <v>0.32403532630751658</v>
      </c>
      <c r="AL72">
        <v>0.56226666612033394</v>
      </c>
      <c r="AM72">
        <v>0.2322549677995811</v>
      </c>
      <c r="AN72">
        <v>0.18736575968600655</v>
      </c>
      <c r="AO72">
        <v>0.33045287627032716</v>
      </c>
      <c r="AP72">
        <v>0.58902485088299961</v>
      </c>
      <c r="AQ72">
        <v>2.4387521939136292E-2</v>
      </c>
      <c r="AR72">
        <v>0.72117996425752229</v>
      </c>
      <c r="AS72">
        <v>0.91975597312638957</v>
      </c>
      <c r="AT72">
        <v>0.13473907427196608</v>
      </c>
      <c r="AU72">
        <v>0.48377542497882264</v>
      </c>
      <c r="AV72">
        <v>0.36977571701718137</v>
      </c>
      <c r="AW72">
        <v>0.77864382573824664</v>
      </c>
      <c r="AX72">
        <v>0.27233957532027198</v>
      </c>
      <c r="AY72">
        <v>0.85829622039107645</v>
      </c>
      <c r="AZ72">
        <v>0.53850746076179146</v>
      </c>
      <c r="BA72">
        <v>0.89309914155389514</v>
      </c>
      <c r="BB72">
        <v>0.33799620080414261</v>
      </c>
      <c r="BC72">
        <v>0.67201509748457533</v>
      </c>
      <c r="BD72">
        <v>7.1599396014315531E-2</v>
      </c>
      <c r="BE72">
        <v>0.3889952565928258</v>
      </c>
      <c r="BF72">
        <v>0.53374199814218115</v>
      </c>
      <c r="BG72">
        <v>9.1490754361084115E-2</v>
      </c>
      <c r="BH72">
        <v>0.74202558020708875</v>
      </c>
      <c r="BI72">
        <v>0.64455021381864253</v>
      </c>
      <c r="BJ72">
        <v>0.33897691288824383</v>
      </c>
      <c r="BK72">
        <v>0.30358847544266365</v>
      </c>
      <c r="BL72">
        <v>0.75374432239972888</v>
      </c>
      <c r="BM72">
        <v>0.73431728773736227</v>
      </c>
      <c r="BN72">
        <v>0.94140986863482956</v>
      </c>
      <c r="BO72">
        <v>0.79764686266111706</v>
      </c>
      <c r="BP72">
        <v>0.90116519483066604</v>
      </c>
      <c r="BQ72">
        <v>0.55470543197116573</v>
      </c>
      <c r="BR72">
        <v>0.97337438881863392</v>
      </c>
      <c r="BS72">
        <v>0.72119958780370563</v>
      </c>
      <c r="BT72">
        <v>0.11247882019302047</v>
      </c>
      <c r="BU72">
        <v>0.86582011565401484</v>
      </c>
      <c r="BV72">
        <v>0.43068283807977803</v>
      </c>
      <c r="BW72">
        <v>0.94747978150003043</v>
      </c>
      <c r="BX72">
        <v>0.41026111179882196</v>
      </c>
      <c r="BY72">
        <v>0.38570597623051506</v>
      </c>
      <c r="BZ72">
        <v>0.229719559888379</v>
      </c>
      <c r="CA72">
        <v>0.28712466377015011</v>
      </c>
      <c r="CB72">
        <v>6.2649886644255304E-2</v>
      </c>
      <c r="CC72">
        <v>0.49586373323133798</v>
      </c>
      <c r="CD72">
        <v>8.905106497027715E-2</v>
      </c>
      <c r="CE72">
        <v>0.78183607309188541</v>
      </c>
      <c r="CF72">
        <v>0.62340083540659652</v>
      </c>
      <c r="CG72">
        <v>0.63093152818442988</v>
      </c>
      <c r="CH72">
        <v>0.58986529928584641</v>
      </c>
      <c r="CI72">
        <v>0.27843128629760905</v>
      </c>
      <c r="CJ72">
        <v>0.68498972881846609</v>
      </c>
      <c r="CK72">
        <v>0.49545372615549521</v>
      </c>
      <c r="CL72">
        <v>6.2371573118467083E-2</v>
      </c>
      <c r="CM72">
        <v>0.76254659646522183</v>
      </c>
      <c r="CN72">
        <v>0.18145088494355743</v>
      </c>
      <c r="CO72">
        <v>0.24046803067755307</v>
      </c>
      <c r="CP72">
        <v>0.84785628424868564</v>
      </c>
      <c r="CQ72">
        <v>7.8946063417015822E-3</v>
      </c>
      <c r="CR72">
        <v>0.74425588185123837</v>
      </c>
      <c r="CS72">
        <v>0.54834266101198814</v>
      </c>
      <c r="CT72">
        <v>0.48460079873553941</v>
      </c>
      <c r="CU72">
        <v>0.47577138173251043</v>
      </c>
      <c r="CV72">
        <v>0.7620669949849761</v>
      </c>
      <c r="CW72">
        <v>0.47128474745026061</v>
      </c>
      <c r="CX72">
        <v>0.6988317090094549</v>
      </c>
      <c r="CY72">
        <v>0.43754118185661639</v>
      </c>
      <c r="CZ72">
        <v>0.30327401382956776</v>
      </c>
      <c r="DA72">
        <v>0.66541682018493931</v>
      </c>
      <c r="DB72">
        <v>0.26991803628892441</v>
      </c>
      <c r="DC72">
        <v>7.6361393526652721E-2</v>
      </c>
      <c r="DD72">
        <v>0.15657282525637356</v>
      </c>
      <c r="DE72">
        <v>0.91304384284473361</v>
      </c>
      <c r="DF72">
        <v>0.21490757812879124</v>
      </c>
      <c r="DG72">
        <v>0.8186518028588019</v>
      </c>
      <c r="DH72">
        <v>0.19068287629348379</v>
      </c>
      <c r="DI72">
        <v>0.90785507830434065</v>
      </c>
      <c r="DJ72">
        <v>0.25605102692948201</v>
      </c>
      <c r="DK72">
        <v>0.88846247444278359</v>
      </c>
      <c r="DL72">
        <v>0.80128850257763329</v>
      </c>
    </row>
    <row r="73" spans="17:116" x14ac:dyDescent="0.25">
      <c r="Q73">
        <v>0.33290721707449222</v>
      </c>
      <c r="R73">
        <v>0.69310588858812427</v>
      </c>
      <c r="S73">
        <v>0.20425882396850259</v>
      </c>
      <c r="T73">
        <v>0.23723719466393356</v>
      </c>
      <c r="U73">
        <v>0.1178157944914866</v>
      </c>
      <c r="V73">
        <v>0.28024470088992692</v>
      </c>
      <c r="W73">
        <v>0.49453443997231261</v>
      </c>
      <c r="X73">
        <v>3.4061968082158778E-2</v>
      </c>
      <c r="Y73">
        <v>0.73391553488135686</v>
      </c>
      <c r="Z73">
        <v>0.99579506980569121</v>
      </c>
      <c r="AA73">
        <v>0.40422688890552694</v>
      </c>
      <c r="AB73">
        <v>0.66571081493652251</v>
      </c>
      <c r="AC73">
        <v>0.15724049158757314</v>
      </c>
      <c r="AD73">
        <v>0.47019488155579858</v>
      </c>
      <c r="AE73">
        <v>0.99525875949788123</v>
      </c>
      <c r="AF73">
        <v>0.64760402869155076</v>
      </c>
      <c r="AG73">
        <v>0.33049277972000723</v>
      </c>
      <c r="AH73">
        <v>0.98091663019105302</v>
      </c>
      <c r="AI73">
        <v>0.79355210633169282</v>
      </c>
      <c r="AJ73">
        <v>0.68656328355517715</v>
      </c>
      <c r="AK73">
        <v>0.94933479539479659</v>
      </c>
      <c r="AL73">
        <v>0.62835257229734331</v>
      </c>
      <c r="AM73">
        <v>0.26193953220869393</v>
      </c>
      <c r="AN73">
        <v>0.71947282158304682</v>
      </c>
      <c r="AO73">
        <v>0.15390776710279575</v>
      </c>
      <c r="AP73">
        <v>0.73950771655701186</v>
      </c>
      <c r="AQ73">
        <v>0.91661130641350308</v>
      </c>
      <c r="AR73">
        <v>0.25096728701374538</v>
      </c>
      <c r="AS73">
        <v>0.96105276199334821</v>
      </c>
      <c r="AT73">
        <v>0.71050253667281549</v>
      </c>
      <c r="AU73">
        <v>5.6739663720906108E-2</v>
      </c>
      <c r="AV73">
        <v>0.45156440301888984</v>
      </c>
      <c r="AW73">
        <v>2.532904851709139E-2</v>
      </c>
      <c r="AX73">
        <v>0.96791248635454497</v>
      </c>
      <c r="AY73">
        <v>7.9855487986104201E-2</v>
      </c>
      <c r="AZ73">
        <v>0.4720745115293587</v>
      </c>
      <c r="BA73">
        <v>0.45510472983177275</v>
      </c>
      <c r="BB73">
        <v>0.7948786778401522</v>
      </c>
      <c r="BC73">
        <v>0.71482206813479054</v>
      </c>
      <c r="BD73">
        <v>0.47885815177793978</v>
      </c>
      <c r="BE73">
        <v>7.7235611146557748E-2</v>
      </c>
      <c r="BF73">
        <v>0.7422640703436405</v>
      </c>
      <c r="BG73">
        <v>0.9867618448933797</v>
      </c>
      <c r="BH73">
        <v>0.19940569788205931</v>
      </c>
      <c r="BI73">
        <v>0.57468589970445749</v>
      </c>
      <c r="BJ73">
        <v>0.20154799747703223</v>
      </c>
      <c r="BK73">
        <v>0.61421022193348951</v>
      </c>
      <c r="BL73">
        <v>0.36991660880046329</v>
      </c>
      <c r="BM73">
        <v>0.16234202934994024</v>
      </c>
      <c r="BN73">
        <v>0.57239724576311923</v>
      </c>
      <c r="BO73">
        <v>0.72467763959399134</v>
      </c>
      <c r="BP73">
        <v>0.27042545258895645</v>
      </c>
      <c r="BQ73">
        <v>5.9696876141293265E-2</v>
      </c>
      <c r="BR73">
        <v>0.49434758364115255</v>
      </c>
      <c r="BS73">
        <v>0.19894593975924035</v>
      </c>
      <c r="BT73">
        <v>5.9401375499510189E-2</v>
      </c>
      <c r="BU73">
        <v>0.59223578068957083</v>
      </c>
      <c r="BV73">
        <v>0.5589291522751636</v>
      </c>
      <c r="BW73">
        <v>0.45453149438170337</v>
      </c>
      <c r="BX73">
        <v>0.1651333227088112</v>
      </c>
      <c r="BY73">
        <v>0.98568932323482694</v>
      </c>
      <c r="BZ73">
        <v>0.66617048923539546</v>
      </c>
      <c r="CA73">
        <v>0.67170178081878973</v>
      </c>
      <c r="CB73">
        <v>0.99451642133392593</v>
      </c>
      <c r="CC73">
        <v>0.35710092048652164</v>
      </c>
      <c r="CD73">
        <v>0.29946709812907213</v>
      </c>
      <c r="CE73">
        <v>0.27769772561737893</v>
      </c>
      <c r="CF73">
        <v>0.48069028827849247</v>
      </c>
      <c r="CG73">
        <v>7.0648183074571769E-2</v>
      </c>
      <c r="CH73">
        <v>4.7132975369340524E-2</v>
      </c>
      <c r="CI73">
        <v>0.10427810229328627</v>
      </c>
      <c r="CJ73">
        <v>0.32656962236443587</v>
      </c>
      <c r="CK73">
        <v>0.45158824112472074</v>
      </c>
      <c r="CL73">
        <v>0.25944308588233911</v>
      </c>
      <c r="CM73">
        <v>0.20187345045238358</v>
      </c>
      <c r="CN73">
        <v>0.81048389285918709</v>
      </c>
      <c r="CO73">
        <v>0.97363877007644906</v>
      </c>
      <c r="CP73">
        <v>0.31768792080617914</v>
      </c>
      <c r="CQ73">
        <v>0.2243972374852945</v>
      </c>
      <c r="CR73">
        <v>1.6596343077269093E-2</v>
      </c>
      <c r="CS73">
        <v>0.2040123618597664</v>
      </c>
      <c r="CT73">
        <v>0.81673282476581588</v>
      </c>
      <c r="CU73">
        <v>0.344399025077748</v>
      </c>
      <c r="CV73">
        <v>0.55415228856310805</v>
      </c>
      <c r="CW73">
        <v>0.54095297828418865</v>
      </c>
      <c r="CX73">
        <v>0.91052672901669052</v>
      </c>
      <c r="CY73">
        <v>0.494332672917567</v>
      </c>
      <c r="CZ73">
        <v>5.2507723425461172E-2</v>
      </c>
      <c r="DA73">
        <v>0.88967876145417457</v>
      </c>
      <c r="DB73">
        <v>0.74644324144846586</v>
      </c>
      <c r="DC73">
        <v>3.0401265383162901E-2</v>
      </c>
      <c r="DD73">
        <v>0.78215432804285023</v>
      </c>
      <c r="DE73">
        <v>0.74898270883213947</v>
      </c>
      <c r="DF73">
        <v>0.97051044044169021</v>
      </c>
      <c r="DG73">
        <v>0.59436257783959334</v>
      </c>
      <c r="DH73">
        <v>0.44620396264621487</v>
      </c>
      <c r="DI73">
        <v>0.38044414847622754</v>
      </c>
      <c r="DJ73">
        <v>0.5533091850306644</v>
      </c>
      <c r="DK73">
        <v>0.26083318615503881</v>
      </c>
      <c r="DL73">
        <v>0.85404822863615082</v>
      </c>
    </row>
    <row r="74" spans="17:116" x14ac:dyDescent="0.25">
      <c r="Q74">
        <v>0.91470756169340373</v>
      </c>
      <c r="R74">
        <v>0.55429039091798948</v>
      </c>
      <c r="S74">
        <v>0.8972562055747213</v>
      </c>
      <c r="T74">
        <v>0.16452194933788178</v>
      </c>
      <c r="U74">
        <v>0.98139144733694939</v>
      </c>
      <c r="V74">
        <v>0.45673129617991126</v>
      </c>
      <c r="W74">
        <v>0.76938678290849793</v>
      </c>
      <c r="X74">
        <v>0.35892194435821789</v>
      </c>
      <c r="Y74">
        <v>0.18374254205792284</v>
      </c>
      <c r="Z74">
        <v>0.74683255086023026</v>
      </c>
      <c r="AA74">
        <v>0.12360294118005455</v>
      </c>
      <c r="AB74">
        <v>0.81898043563719369</v>
      </c>
      <c r="AC74">
        <v>0.41818539287926182</v>
      </c>
      <c r="AD74">
        <v>0.21007046723032552</v>
      </c>
      <c r="AE74">
        <v>0.31338566902692588</v>
      </c>
      <c r="AF74">
        <v>0.97198251343910469</v>
      </c>
      <c r="AG74">
        <v>5.1591485447155527E-2</v>
      </c>
      <c r="AH74">
        <v>0.89130557651443376</v>
      </c>
      <c r="AI74">
        <v>0.72339394825397285</v>
      </c>
      <c r="AJ74">
        <v>0.66329280226737541</v>
      </c>
      <c r="AK74">
        <v>0.40993806789394327</v>
      </c>
      <c r="AL74">
        <v>0.21309178641685311</v>
      </c>
      <c r="AM74">
        <v>0.98576139991442124</v>
      </c>
      <c r="AN74">
        <v>0.37403555953103318</v>
      </c>
      <c r="AO74">
        <v>0.6145571542768542</v>
      </c>
      <c r="AP74">
        <v>0.77713915298510372</v>
      </c>
      <c r="AQ74">
        <v>0.49494846670363923</v>
      </c>
      <c r="AR74">
        <v>0.10021849644091496</v>
      </c>
      <c r="AS74">
        <v>0.45718054622583643</v>
      </c>
      <c r="AT74">
        <v>0.1814714839395406</v>
      </c>
      <c r="AU74">
        <v>0.44277077022824218</v>
      </c>
      <c r="AV74">
        <v>0.66306141156648035</v>
      </c>
      <c r="AW74">
        <v>0.13744999440353745</v>
      </c>
      <c r="AX74">
        <v>0.10772203714125195</v>
      </c>
      <c r="AY74">
        <v>0.14945376423537438</v>
      </c>
      <c r="AZ74">
        <v>0.99674555561174283</v>
      </c>
      <c r="BA74">
        <v>0.24942866292631738</v>
      </c>
      <c r="BB74">
        <v>0.85022559936298259</v>
      </c>
      <c r="BC74">
        <v>0.27693834385198635</v>
      </c>
      <c r="BD74">
        <v>2.2801970357904766E-2</v>
      </c>
      <c r="BE74">
        <v>0.14947788498270803</v>
      </c>
      <c r="BF74">
        <v>0.23363541517557618</v>
      </c>
      <c r="BG74">
        <v>0.74473943933364084</v>
      </c>
      <c r="BH74">
        <v>0.29736069568669166</v>
      </c>
      <c r="BI74">
        <v>0.59071933899875551</v>
      </c>
      <c r="BJ74">
        <v>0.66595530677781856</v>
      </c>
      <c r="BK74">
        <v>0.55839486495604262</v>
      </c>
      <c r="BL74">
        <v>0.20729573329461726</v>
      </c>
      <c r="BM74">
        <v>6.2723686436081616E-2</v>
      </c>
      <c r="BN74">
        <v>0.22065148875755053</v>
      </c>
      <c r="BO74">
        <v>0.22959808790374581</v>
      </c>
      <c r="BP74">
        <v>9.4148302687567353E-2</v>
      </c>
      <c r="BQ74">
        <v>0.84180769459897808</v>
      </c>
      <c r="BR74">
        <v>0.60469565656376911</v>
      </c>
      <c r="BS74">
        <v>0.92737011277645642</v>
      </c>
      <c r="BT74">
        <v>0.91320457757853379</v>
      </c>
      <c r="BU74">
        <v>0.79348339878038843</v>
      </c>
      <c r="BV74">
        <v>1.1786422194741242E-2</v>
      </c>
      <c r="BW74">
        <v>0.9657793745537353</v>
      </c>
      <c r="BX74">
        <v>0.13056449223441646</v>
      </c>
      <c r="BY74">
        <v>0.48520523420408002</v>
      </c>
      <c r="BZ74">
        <v>0.41193211826983589</v>
      </c>
      <c r="CA74">
        <v>0.79666052805827214</v>
      </c>
      <c r="CB74">
        <v>0.21437306029072367</v>
      </c>
      <c r="CC74">
        <v>0.56915211519717812</v>
      </c>
      <c r="CD74">
        <v>0.85425035148632755</v>
      </c>
      <c r="CE74">
        <v>0.80402894722289453</v>
      </c>
      <c r="CF74">
        <v>0.57961767604717895</v>
      </c>
      <c r="CG74">
        <v>0.63652345934450238</v>
      </c>
      <c r="CH74">
        <v>0.50822122235792033</v>
      </c>
      <c r="CI74">
        <v>0.45195177713558543</v>
      </c>
      <c r="CJ74">
        <v>0.82973024858451527</v>
      </c>
      <c r="CK74">
        <v>0.99209834852449674</v>
      </c>
      <c r="CL74">
        <v>0.60920785908250874</v>
      </c>
      <c r="CM74">
        <v>0.24171104931833831</v>
      </c>
      <c r="CN74">
        <v>5.554235540055541E-2</v>
      </c>
      <c r="CO74">
        <v>0.6927993888546804</v>
      </c>
      <c r="CP74">
        <v>0.19412494181618856</v>
      </c>
      <c r="CQ74">
        <v>0.7123805767878133</v>
      </c>
      <c r="CR74">
        <v>0.50097163311444071</v>
      </c>
      <c r="CS74">
        <v>0.25373581692217773</v>
      </c>
      <c r="CT74">
        <v>0.15078499270744694</v>
      </c>
      <c r="CU74">
        <v>7.0740379836407019E-2</v>
      </c>
      <c r="CV74">
        <v>0.95259737335333461</v>
      </c>
      <c r="CW74">
        <v>0.67013070309919343</v>
      </c>
      <c r="CX74">
        <v>0.56496213717863153</v>
      </c>
      <c r="CY74">
        <v>0.70447623134024973</v>
      </c>
      <c r="CZ74">
        <v>0.87239499259255471</v>
      </c>
      <c r="DA74">
        <v>2.5492514797846866E-3</v>
      </c>
      <c r="DB74">
        <v>0.24752578296540689</v>
      </c>
      <c r="DC74">
        <v>0.1620415032610969</v>
      </c>
      <c r="DD74">
        <v>0.62093052723263042</v>
      </c>
      <c r="DE74">
        <v>0.37003495166340183</v>
      </c>
      <c r="DF74">
        <v>0.3245872862694148</v>
      </c>
      <c r="DG74">
        <v>0.98306545192273775</v>
      </c>
      <c r="DH74">
        <v>0.8971303332074827</v>
      </c>
      <c r="DI74">
        <v>0.92832943068759377</v>
      </c>
      <c r="DJ74">
        <v>0.33466578285842186</v>
      </c>
      <c r="DK74">
        <v>0.96398045256105136</v>
      </c>
      <c r="DL74">
        <v>0.46335160208540316</v>
      </c>
    </row>
    <row r="75" spans="17:116" x14ac:dyDescent="0.25">
      <c r="Q75">
        <v>0.85380899832138146</v>
      </c>
      <c r="R75">
        <v>0.46949951428734504</v>
      </c>
      <c r="S75">
        <v>0.16605681601567035</v>
      </c>
      <c r="T75">
        <v>5.5317089898506255E-2</v>
      </c>
      <c r="U75">
        <v>0.4804668932299338</v>
      </c>
      <c r="V75">
        <v>0.87668541117985166</v>
      </c>
      <c r="W75">
        <v>0.13875019732314353</v>
      </c>
      <c r="X75">
        <v>0.87701491059262282</v>
      </c>
      <c r="Y75">
        <v>0.37476393014872045</v>
      </c>
      <c r="Z75">
        <v>0.76788499058351722</v>
      </c>
      <c r="AA75">
        <v>0.11581232931572139</v>
      </c>
      <c r="AB75">
        <v>0.78741108074441524</v>
      </c>
      <c r="AC75">
        <v>0.37555099090204358</v>
      </c>
      <c r="AD75">
        <v>0.49760864896999846</v>
      </c>
      <c r="AE75">
        <v>0.22586853435484766</v>
      </c>
      <c r="AF75">
        <v>0.46620289895887823</v>
      </c>
      <c r="AG75">
        <v>0.78999767514310903</v>
      </c>
      <c r="AH75">
        <v>0.77849458047383191</v>
      </c>
      <c r="AI75">
        <v>0.80660183350318526</v>
      </c>
      <c r="AJ75">
        <v>0.84793383478245321</v>
      </c>
      <c r="AK75">
        <v>0.76951839847298231</v>
      </c>
      <c r="AL75">
        <v>0.65151840315928933</v>
      </c>
      <c r="AM75">
        <v>0.77356442738048692</v>
      </c>
      <c r="AN75">
        <v>0.38756830376202789</v>
      </c>
      <c r="AO75">
        <v>0.51963824687588933</v>
      </c>
      <c r="AP75">
        <v>0.57854956810912306</v>
      </c>
      <c r="AQ75">
        <v>0.14663539969755224</v>
      </c>
      <c r="AR75">
        <v>0.31758742966052744</v>
      </c>
      <c r="AS75">
        <v>0.237473696040015</v>
      </c>
      <c r="AT75">
        <v>0.44049580898734653</v>
      </c>
      <c r="AU75">
        <v>0.32066706473023743</v>
      </c>
      <c r="AV75">
        <v>0.48256971566177786</v>
      </c>
      <c r="AW75">
        <v>0.52850451432041101</v>
      </c>
      <c r="AX75">
        <v>0.65416214075654722</v>
      </c>
      <c r="AY75">
        <v>0.73771137005021625</v>
      </c>
      <c r="AZ75">
        <v>0.27469226317382045</v>
      </c>
      <c r="BA75">
        <v>0.96404363009064054</v>
      </c>
      <c r="BB75">
        <v>8.3818120180697342E-2</v>
      </c>
      <c r="BC75">
        <v>0.38908529462859515</v>
      </c>
      <c r="BD75">
        <v>0.4180055474329325</v>
      </c>
      <c r="BE75">
        <v>0.4438083388300873</v>
      </c>
      <c r="BF75">
        <v>0.85302265028738411</v>
      </c>
      <c r="BG75">
        <v>0.74677547239934317</v>
      </c>
      <c r="BH75">
        <v>0.29324143394922686</v>
      </c>
      <c r="BI75">
        <v>0.13544981535698786</v>
      </c>
      <c r="BJ75">
        <v>0.46396362097774491</v>
      </c>
      <c r="BK75">
        <v>0.79804862243272234</v>
      </c>
      <c r="BL75">
        <v>0.84684791176613272</v>
      </c>
      <c r="BM75">
        <v>0.10466845518945878</v>
      </c>
      <c r="BN75">
        <v>0.160225415674635</v>
      </c>
      <c r="BO75">
        <v>0.7851343405903024</v>
      </c>
      <c r="BP75">
        <v>1.5685937359911417E-2</v>
      </c>
      <c r="BQ75">
        <v>0.26291781169002765</v>
      </c>
      <c r="BR75">
        <v>0.32715560776152519</v>
      </c>
      <c r="BS75">
        <v>0.20655082593890262</v>
      </c>
      <c r="BT75">
        <v>0.74698854596258957</v>
      </c>
      <c r="BU75">
        <v>0.38583689859214143</v>
      </c>
      <c r="BV75">
        <v>0.51550807342099092</v>
      </c>
      <c r="BW75">
        <v>1.6116067551823932E-2</v>
      </c>
      <c r="BX75">
        <v>0.48722642646283204</v>
      </c>
      <c r="BY75">
        <v>0.26206129147347168</v>
      </c>
      <c r="BZ75">
        <v>0.91527056096537218</v>
      </c>
      <c r="CA75">
        <v>8.3506240920198316E-2</v>
      </c>
      <c r="CB75">
        <v>0.32611907726765937</v>
      </c>
      <c r="CC75">
        <v>2.678484568271311E-2</v>
      </c>
      <c r="CD75">
        <v>0.26529644992545171</v>
      </c>
      <c r="CE75">
        <v>0.687761717861195</v>
      </c>
      <c r="CF75">
        <v>0.71915811479608349</v>
      </c>
      <c r="CG75">
        <v>6.3172412335973593E-2</v>
      </c>
      <c r="CH75">
        <v>0.62758855159666083</v>
      </c>
      <c r="CI75">
        <v>0.75849223080597561</v>
      </c>
      <c r="CJ75">
        <v>0.36352574548645666</v>
      </c>
      <c r="CK75">
        <v>0.39767342249089688</v>
      </c>
      <c r="CL75">
        <v>0.76200928309823235</v>
      </c>
      <c r="CM75">
        <v>0.90449630773989353</v>
      </c>
      <c r="CN75">
        <v>0.26956531349440471</v>
      </c>
      <c r="CO75">
        <v>0.61227082854868109</v>
      </c>
      <c r="CP75">
        <v>0.32313417659698196</v>
      </c>
      <c r="CQ75">
        <v>0.71207535895981988</v>
      </c>
      <c r="CR75">
        <v>0.50342734439105907</v>
      </c>
      <c r="CS75">
        <v>0.37127626459115426</v>
      </c>
      <c r="CT75">
        <v>0.5155215497259793</v>
      </c>
      <c r="CU75">
        <v>0.14846685884270538</v>
      </c>
      <c r="CV75">
        <v>0.30434769420958419</v>
      </c>
      <c r="CW75">
        <v>0.21003183232628375</v>
      </c>
      <c r="CX75">
        <v>0.93395227643272505</v>
      </c>
      <c r="CY75">
        <v>0.55663384579269781</v>
      </c>
      <c r="CZ75">
        <v>0.91232653008521414</v>
      </c>
      <c r="DA75">
        <v>0.17017896688804868</v>
      </c>
      <c r="DB75">
        <v>0.53896080752605902</v>
      </c>
      <c r="DC75">
        <v>0.34541771342559446</v>
      </c>
      <c r="DD75">
        <v>0.55869055276322777</v>
      </c>
      <c r="DE75">
        <v>0.11124568765988663</v>
      </c>
      <c r="DF75">
        <v>0.75522550774656705</v>
      </c>
      <c r="DG75">
        <v>0.28103857903498319</v>
      </c>
      <c r="DH75">
        <v>0.29121170256994433</v>
      </c>
      <c r="DI75">
        <v>0.20145793942327161</v>
      </c>
      <c r="DJ75">
        <v>0.72975007595052843</v>
      </c>
      <c r="DK75">
        <v>8.6822910139728648E-2</v>
      </c>
      <c r="DL75">
        <v>0.89912748227505657</v>
      </c>
    </row>
    <row r="76" spans="17:116" x14ac:dyDescent="0.25">
      <c r="Q76">
        <v>0.60981952072265688</v>
      </c>
      <c r="R76">
        <v>0.24884001721324367</v>
      </c>
      <c r="S76">
        <v>6.9136051266077247E-2</v>
      </c>
      <c r="T76">
        <v>0.19648648414464759</v>
      </c>
      <c r="U76">
        <v>0.90508778458396666</v>
      </c>
      <c r="V76">
        <v>7.8459399136558972E-2</v>
      </c>
      <c r="W76">
        <v>0.7610859201456599</v>
      </c>
      <c r="X76">
        <v>0.83614875052587667</v>
      </c>
      <c r="Y76">
        <v>2.8205914634792606E-2</v>
      </c>
      <c r="Z76">
        <v>0.22161462829818318</v>
      </c>
      <c r="AA76">
        <v>0.60421320969972325</v>
      </c>
      <c r="AB76">
        <v>0.54233042333053927</v>
      </c>
      <c r="AC76">
        <v>0.43841452922615609</v>
      </c>
      <c r="AD76">
        <v>0.88041853007897064</v>
      </c>
      <c r="AE76">
        <v>0.80171090557065838</v>
      </c>
      <c r="AF76">
        <v>0.81413060943598037</v>
      </c>
      <c r="AG76">
        <v>0.788042270763194</v>
      </c>
      <c r="AH76">
        <v>0.57446816532824574</v>
      </c>
      <c r="AI76">
        <v>6.3178688701402308E-2</v>
      </c>
      <c r="AJ76">
        <v>0.68922873647206662</v>
      </c>
      <c r="AK76">
        <v>0.12674789216624038</v>
      </c>
      <c r="AL76">
        <v>2.3759646468060058E-3</v>
      </c>
      <c r="AM76">
        <v>0.54567579628178331</v>
      </c>
      <c r="AN76">
        <v>0.29332228339388378</v>
      </c>
      <c r="AO76">
        <v>0.9294722113325633</v>
      </c>
      <c r="AP76">
        <v>0.55791449710419716</v>
      </c>
      <c r="AQ76">
        <v>0.48960306032030942</v>
      </c>
      <c r="AR76">
        <v>0.60298240575885753</v>
      </c>
      <c r="AS76">
        <v>0.10153395773981622</v>
      </c>
      <c r="AT76">
        <v>0.3763259627350603</v>
      </c>
      <c r="AU76">
        <v>0.10860702102724828</v>
      </c>
      <c r="AV76">
        <v>0.84088050860540697</v>
      </c>
      <c r="AW76">
        <v>0.49880201370188448</v>
      </c>
      <c r="AX76">
        <v>0.94590356620751237</v>
      </c>
      <c r="AY76">
        <v>0.93025072397898168</v>
      </c>
      <c r="AZ76">
        <v>0.20368719757903087</v>
      </c>
      <c r="BA76">
        <v>0.62329442366212828</v>
      </c>
      <c r="BB76">
        <v>0.58586178576186665</v>
      </c>
      <c r="BC76">
        <v>0.95992496729236088</v>
      </c>
      <c r="BD76">
        <v>0.63443077827615912</v>
      </c>
      <c r="BE76">
        <v>0.95600045015875779</v>
      </c>
      <c r="BF76">
        <v>9.1748009160219191E-2</v>
      </c>
      <c r="BG76">
        <v>0.26852496251266994</v>
      </c>
      <c r="BH76">
        <v>0.39498383693148287</v>
      </c>
      <c r="BI76">
        <v>0.34758950409324552</v>
      </c>
      <c r="BJ76">
        <v>0.88784669976421271</v>
      </c>
      <c r="BK76">
        <v>0.75376538433302542</v>
      </c>
      <c r="BL76">
        <v>0.94116653464268207</v>
      </c>
      <c r="BM76">
        <v>0.40786372578064167</v>
      </c>
      <c r="BN76">
        <v>0.84097789168186776</v>
      </c>
      <c r="BO76">
        <v>0.45520120762328897</v>
      </c>
      <c r="BP76">
        <v>0.74238706832099943</v>
      </c>
      <c r="BQ76">
        <v>0.19472498053542697</v>
      </c>
      <c r="BR76">
        <v>0.60536083842829691</v>
      </c>
      <c r="BS76">
        <v>0.4601212043039542</v>
      </c>
      <c r="BT76">
        <v>6.1674469134207932E-2</v>
      </c>
      <c r="BU76">
        <v>0.91628836705610106</v>
      </c>
      <c r="BV76">
        <v>7.9379857968516987E-2</v>
      </c>
      <c r="BW76">
        <v>0.80091210880532882</v>
      </c>
      <c r="BX76">
        <v>0.96914757713429278</v>
      </c>
      <c r="BY76">
        <v>0.20968203588940604</v>
      </c>
      <c r="BZ76">
        <v>0.49860146985669584</v>
      </c>
      <c r="CA76">
        <v>0.97636246260989079</v>
      </c>
      <c r="CB76">
        <v>6.7072291737458656E-2</v>
      </c>
      <c r="CC76">
        <v>0.92830415358145868</v>
      </c>
      <c r="CD76">
        <v>8.641932350569359E-2</v>
      </c>
      <c r="CE76">
        <v>0.93550314941675183</v>
      </c>
      <c r="CF76">
        <v>0.78775742191975695</v>
      </c>
      <c r="CG76">
        <v>0.77696767393301069</v>
      </c>
      <c r="CH76">
        <v>0.81085269609802602</v>
      </c>
      <c r="CI76">
        <v>0.59565537871349949</v>
      </c>
      <c r="CJ76">
        <v>0.14280134527853861</v>
      </c>
      <c r="CK76">
        <v>0.66333898052764018</v>
      </c>
      <c r="CL76">
        <v>0.86345476195417081</v>
      </c>
      <c r="CM76">
        <v>0.20054415191155428</v>
      </c>
      <c r="CN76">
        <v>0.75544292337458718</v>
      </c>
      <c r="CO76">
        <v>0.41627746182072389</v>
      </c>
      <c r="CP76">
        <v>0.47227954132935346</v>
      </c>
      <c r="CQ76">
        <v>0.46870239558031379</v>
      </c>
      <c r="CR76">
        <v>0.33755399426174026</v>
      </c>
      <c r="CS76">
        <v>0.32910464455113719</v>
      </c>
      <c r="CT76">
        <v>0.34804113671837422</v>
      </c>
      <c r="CU76">
        <v>0.32333071115323597</v>
      </c>
      <c r="CV76">
        <v>0.64224123593048432</v>
      </c>
      <c r="CW76">
        <v>0.66250507328652741</v>
      </c>
      <c r="CX76">
        <v>0.67365174698572083</v>
      </c>
      <c r="CY76">
        <v>0.14513414676431058</v>
      </c>
      <c r="CZ76">
        <v>0.57378237229419349</v>
      </c>
      <c r="DA76">
        <v>0.32800530127424388</v>
      </c>
      <c r="DB76">
        <v>0.5513908143491133</v>
      </c>
      <c r="DC76">
        <v>0.42051472264172585</v>
      </c>
      <c r="DD76">
        <v>8.641806438953914E-2</v>
      </c>
      <c r="DE76">
        <v>0.92313736966389226</v>
      </c>
      <c r="DF76">
        <v>0.34343446908588415</v>
      </c>
      <c r="DG76">
        <v>8.1247892468267802E-2</v>
      </c>
      <c r="DH76">
        <v>0.14687893085807996</v>
      </c>
      <c r="DI76">
        <v>0.70930695720327819</v>
      </c>
      <c r="DJ76">
        <v>0.31495369339508184</v>
      </c>
      <c r="DK76">
        <v>0.37154983309870304</v>
      </c>
      <c r="DL76">
        <v>0.20223786236257313</v>
      </c>
    </row>
    <row r="77" spans="17:116" x14ac:dyDescent="0.25">
      <c r="Q77">
        <v>0.68859151645701622</v>
      </c>
      <c r="R77">
        <v>0.86861012435626961</v>
      </c>
      <c r="S77">
        <v>0.83135830292382362</v>
      </c>
      <c r="T77">
        <v>0.98122001487179311</v>
      </c>
      <c r="U77">
        <v>0.77309305588014698</v>
      </c>
      <c r="V77">
        <v>0.75822879892353257</v>
      </c>
      <c r="W77">
        <v>0.7763612280133243</v>
      </c>
      <c r="X77">
        <v>0.85494731885795439</v>
      </c>
      <c r="Y77">
        <v>0.64894550397002337</v>
      </c>
      <c r="Z77">
        <v>0.50512148959955638</v>
      </c>
      <c r="AA77">
        <v>0.18925946098206392</v>
      </c>
      <c r="AB77">
        <v>0.38937326283069651</v>
      </c>
      <c r="AC77">
        <v>0.24614126027041827</v>
      </c>
      <c r="AD77">
        <v>0.56464411577784657</v>
      </c>
      <c r="AE77">
        <v>0.5811880542311334</v>
      </c>
      <c r="AF77">
        <v>5.9207603961118238E-2</v>
      </c>
      <c r="AG77">
        <v>0.68920550214221632</v>
      </c>
      <c r="AH77">
        <v>0.89856353870647521</v>
      </c>
      <c r="AI77">
        <v>3.8406362930043514E-3</v>
      </c>
      <c r="AJ77">
        <v>0.93021603359573501</v>
      </c>
      <c r="AK77">
        <v>0.86299294371357771</v>
      </c>
      <c r="AL77">
        <v>0.66502721104668261</v>
      </c>
      <c r="AM77">
        <v>0.44356668946990485</v>
      </c>
      <c r="AN77">
        <v>0.47978428393554395</v>
      </c>
      <c r="AO77">
        <v>0.17277953097716914</v>
      </c>
      <c r="AP77">
        <v>7.9100726778103203E-2</v>
      </c>
      <c r="AQ77">
        <v>5.9564687751557377E-2</v>
      </c>
      <c r="AR77">
        <v>0.19612540804499889</v>
      </c>
      <c r="AS77">
        <v>0.35895940993414355</v>
      </c>
      <c r="AT77">
        <v>0.55169196322377867</v>
      </c>
      <c r="AU77">
        <v>0.37809782073031517</v>
      </c>
      <c r="AV77">
        <v>0.5100243924252903</v>
      </c>
      <c r="AW77">
        <v>0.16088500877599721</v>
      </c>
      <c r="AX77">
        <v>0.26299818906856953</v>
      </c>
      <c r="AY77">
        <v>0.11654184242137644</v>
      </c>
      <c r="AZ77">
        <v>0.76876142033802064</v>
      </c>
      <c r="BA77">
        <v>0.21723613970070677</v>
      </c>
      <c r="BB77">
        <v>0.68745500064114062</v>
      </c>
      <c r="BC77">
        <v>0.70688829664206132</v>
      </c>
      <c r="BD77">
        <v>0.56128832168422438</v>
      </c>
      <c r="BE77">
        <v>0.62393426076761926</v>
      </c>
      <c r="BF77">
        <v>0.86970199878879395</v>
      </c>
      <c r="BG77">
        <v>0.55465710474538987</v>
      </c>
      <c r="BH77">
        <v>0.49875270447394104</v>
      </c>
      <c r="BI77">
        <v>0.46163763857499518</v>
      </c>
      <c r="BJ77">
        <v>0.95457544502765668</v>
      </c>
      <c r="BK77">
        <v>9.6772616616226159E-2</v>
      </c>
      <c r="BL77">
        <v>0.61519478795710936</v>
      </c>
      <c r="BM77">
        <v>3.9339526770993949E-2</v>
      </c>
      <c r="BN77">
        <v>0.5648194179315722</v>
      </c>
      <c r="BO77">
        <v>0.3028305059705616</v>
      </c>
      <c r="BP77">
        <v>0.30972613688550443</v>
      </c>
      <c r="BQ77">
        <v>3.1717352539034405E-2</v>
      </c>
      <c r="BR77">
        <v>0.70744628585688818</v>
      </c>
      <c r="BS77">
        <v>4.1300400498811562E-2</v>
      </c>
      <c r="BT77">
        <v>0.82256029882835535</v>
      </c>
      <c r="BU77">
        <v>0.57602179327790992</v>
      </c>
      <c r="BV77">
        <v>0.32135878235333859</v>
      </c>
      <c r="BW77">
        <v>0.2759284921382934</v>
      </c>
      <c r="BX77">
        <v>0.10504829017950046</v>
      </c>
      <c r="BY77">
        <v>0.89058485287400457</v>
      </c>
      <c r="BZ77">
        <v>0.64516707559891451</v>
      </c>
      <c r="CA77">
        <v>0.39717645693938142</v>
      </c>
      <c r="CB77">
        <v>0.88131060166489683</v>
      </c>
      <c r="CC77">
        <v>0.56274595095177737</v>
      </c>
      <c r="CD77">
        <v>0.93931129740558905</v>
      </c>
      <c r="CE77">
        <v>0.18757882029007789</v>
      </c>
      <c r="CF77">
        <v>0.42292106885491454</v>
      </c>
      <c r="CG77">
        <v>0.71914422411568868</v>
      </c>
      <c r="CH77">
        <v>0.92675204017852053</v>
      </c>
      <c r="CI77">
        <v>0.84311359325013324</v>
      </c>
      <c r="CJ77">
        <v>0.42992630955856903</v>
      </c>
      <c r="CK77">
        <v>0.51761317470645185</v>
      </c>
      <c r="CL77">
        <v>0.69031579206362537</v>
      </c>
      <c r="CM77">
        <v>0.80272085686472305</v>
      </c>
      <c r="CN77">
        <v>0.73286226844510871</v>
      </c>
      <c r="CO77">
        <v>0.65166539941265089</v>
      </c>
      <c r="CP77">
        <v>0.21721463164440991</v>
      </c>
      <c r="CQ77">
        <v>0.47622437974968368</v>
      </c>
      <c r="CR77">
        <v>0.21096052164341561</v>
      </c>
      <c r="CS77">
        <v>5.4610059984711024E-2</v>
      </c>
      <c r="CT77">
        <v>0.53672610984696201</v>
      </c>
      <c r="CU77">
        <v>0.39845180701387362</v>
      </c>
      <c r="CV77">
        <v>0.40652368325277943</v>
      </c>
      <c r="CW77">
        <v>0.68042022554681214</v>
      </c>
      <c r="CX77">
        <v>0.61836209524203412</v>
      </c>
      <c r="CY77">
        <v>0.14546437201704787</v>
      </c>
      <c r="CZ77">
        <v>0.81692457942714669</v>
      </c>
      <c r="DA77">
        <v>0.22762155400765138</v>
      </c>
      <c r="DB77">
        <v>0.68260890914423489</v>
      </c>
      <c r="DC77">
        <v>0.11342370553083203</v>
      </c>
      <c r="DD77">
        <v>0.14553901830137428</v>
      </c>
      <c r="DE77">
        <v>0.55002573779679276</v>
      </c>
      <c r="DF77">
        <v>1.4097902301670739E-2</v>
      </c>
      <c r="DG77">
        <v>0.66682550470833202</v>
      </c>
      <c r="DH77">
        <v>0.10460874052874392</v>
      </c>
      <c r="DI77">
        <v>0.57376773279399296</v>
      </c>
      <c r="DJ77">
        <v>0.18423076980483266</v>
      </c>
      <c r="DK77">
        <v>0.54171725326156772</v>
      </c>
      <c r="DL77">
        <v>0.41647128185659366</v>
      </c>
    </row>
    <row r="78" spans="17:116" x14ac:dyDescent="0.25">
      <c r="Q78">
        <v>9.4763572432432497E-3</v>
      </c>
      <c r="R78">
        <v>0.27863148589195513</v>
      </c>
      <c r="S78">
        <v>0.65114994489136069</v>
      </c>
      <c r="T78">
        <v>0.15493577805331693</v>
      </c>
      <c r="U78">
        <v>0.83560326162557375</v>
      </c>
      <c r="V78">
        <v>0.67095942475975434</v>
      </c>
      <c r="W78">
        <v>0.70383756554738763</v>
      </c>
      <c r="X78">
        <v>0.60005824089394899</v>
      </c>
      <c r="Y78">
        <v>0.38331081947303947</v>
      </c>
      <c r="Z78">
        <v>0.70688504472059344</v>
      </c>
      <c r="AA78">
        <v>0.92849330484976478</v>
      </c>
      <c r="AB78">
        <v>0.3757861136062941</v>
      </c>
      <c r="AC78">
        <v>0.80674872741438763</v>
      </c>
      <c r="AD78">
        <v>0.29057893670095458</v>
      </c>
      <c r="AE78">
        <v>0.98706434007495036</v>
      </c>
      <c r="AF78">
        <v>0.1702108760875225</v>
      </c>
      <c r="AG78">
        <v>0.8523410555584745</v>
      </c>
      <c r="AH78">
        <v>5.28336397780933E-2</v>
      </c>
      <c r="AI78">
        <v>9.0503260654297424E-2</v>
      </c>
      <c r="AJ78">
        <v>4.3849885854999493E-2</v>
      </c>
      <c r="AK78">
        <v>0.86105598195002053</v>
      </c>
      <c r="AL78">
        <v>0.6421257311516495</v>
      </c>
      <c r="AM78">
        <v>0.52813264034977525</v>
      </c>
      <c r="AN78">
        <v>1.98787514273846E-3</v>
      </c>
      <c r="AO78">
        <v>0.7342487768344157</v>
      </c>
      <c r="AP78">
        <v>0.26856429079654109</v>
      </c>
      <c r="AQ78">
        <v>0.78122691283008572</v>
      </c>
      <c r="AR78">
        <v>0.64083790427183551</v>
      </c>
      <c r="AS78">
        <v>0.88038485369656616</v>
      </c>
      <c r="AT78">
        <v>0.47097515397626566</v>
      </c>
      <c r="AU78">
        <v>0.65831420090503823</v>
      </c>
      <c r="AV78">
        <v>0.51509408838042781</v>
      </c>
      <c r="AW78">
        <v>0.9503689841814813</v>
      </c>
      <c r="AX78">
        <v>0.7851206463278686</v>
      </c>
      <c r="AY78">
        <v>0.88119458599750811</v>
      </c>
      <c r="AZ78">
        <v>0.42335608152711224</v>
      </c>
      <c r="BA78">
        <v>0.99140367776928873</v>
      </c>
      <c r="BB78">
        <v>0.78684637218458775</v>
      </c>
      <c r="BC78">
        <v>0.82954822483629354</v>
      </c>
      <c r="BD78">
        <v>0.20444311723880837</v>
      </c>
      <c r="BE78">
        <v>4.7181402336996969E-2</v>
      </c>
      <c r="BF78">
        <v>0.57987935164723536</v>
      </c>
      <c r="BG78">
        <v>0.20643952749850714</v>
      </c>
      <c r="BH78">
        <v>0.65392656283858286</v>
      </c>
      <c r="BI78">
        <v>0.42410063772225648</v>
      </c>
      <c r="BJ78">
        <v>0.30369007028088379</v>
      </c>
      <c r="BK78">
        <v>0.75150722855974927</v>
      </c>
      <c r="BL78">
        <v>0.76381868529762009</v>
      </c>
      <c r="BM78">
        <v>0.67463530792692783</v>
      </c>
      <c r="BN78">
        <v>0.804686150358215</v>
      </c>
      <c r="BO78">
        <v>3.4009668029535867E-2</v>
      </c>
      <c r="BP78">
        <v>0.22027671807174637</v>
      </c>
      <c r="BQ78">
        <v>0.54897518262109091</v>
      </c>
      <c r="BR78">
        <v>0.69659552173379691</v>
      </c>
      <c r="BS78">
        <v>0.47594594761942766</v>
      </c>
      <c r="BT78">
        <v>0.47647857039901087</v>
      </c>
      <c r="BU78">
        <v>0.7073668886857547</v>
      </c>
      <c r="BV78">
        <v>0.26154078279693049</v>
      </c>
      <c r="BW78">
        <v>0.80335484865437423</v>
      </c>
      <c r="BX78">
        <v>0.95929563460932954</v>
      </c>
      <c r="BY78">
        <v>0.4537544982254067</v>
      </c>
      <c r="BZ78">
        <v>0.53425407171919481</v>
      </c>
      <c r="CA78">
        <v>0.12056535421224712</v>
      </c>
      <c r="CB78">
        <v>0.2836707184789875</v>
      </c>
      <c r="CC78">
        <v>0.14145318213628366</v>
      </c>
      <c r="CD78">
        <v>0.42302876044184123</v>
      </c>
      <c r="CE78">
        <v>0.77678329932275858</v>
      </c>
      <c r="CF78">
        <v>1.0964881201669385E-4</v>
      </c>
      <c r="CG78">
        <v>0.28818798281595032</v>
      </c>
      <c r="CH78">
        <v>0.50550623544805862</v>
      </c>
      <c r="CI78">
        <v>0.78806533538366974</v>
      </c>
      <c r="CJ78">
        <v>0.80098580302052191</v>
      </c>
      <c r="CK78">
        <v>0.69289846454571435</v>
      </c>
      <c r="CL78">
        <v>0.16714730346067341</v>
      </c>
      <c r="CM78">
        <v>0.76499428727359065</v>
      </c>
      <c r="CN78">
        <v>0.22022231393372582</v>
      </c>
      <c r="CO78">
        <v>1.46721431212955E-2</v>
      </c>
      <c r="CP78">
        <v>0.30644459424310572</v>
      </c>
      <c r="CQ78">
        <v>0.80368706154124503</v>
      </c>
      <c r="CR78">
        <v>0.22195839656743122</v>
      </c>
      <c r="CS78">
        <v>6.4739688741966228E-2</v>
      </c>
      <c r="CT78">
        <v>1.9810134850326511E-2</v>
      </c>
      <c r="CU78">
        <v>0.76666136505666127</v>
      </c>
      <c r="CV78">
        <v>0.59259322147033577</v>
      </c>
      <c r="CW78">
        <v>6.9355060167632931E-2</v>
      </c>
      <c r="CX78">
        <v>0.34737290632301993</v>
      </c>
      <c r="CY78">
        <v>0.76063999837868779</v>
      </c>
      <c r="CZ78">
        <v>0.45675107709275764</v>
      </c>
      <c r="DA78">
        <v>0.96365512797278452</v>
      </c>
      <c r="DB78">
        <v>0.26833882071676918</v>
      </c>
      <c r="DC78">
        <v>0.56688525939009193</v>
      </c>
      <c r="DD78">
        <v>0.59145947009287791</v>
      </c>
      <c r="DE78">
        <v>0.93478278215400046</v>
      </c>
      <c r="DF78">
        <v>0.71303053443849596</v>
      </c>
      <c r="DG78">
        <v>0.88420572046877766</v>
      </c>
      <c r="DH78">
        <v>0.99570772386536088</v>
      </c>
      <c r="DI78">
        <v>5.6883081709232286E-2</v>
      </c>
      <c r="DJ78">
        <v>0.86007246637028101</v>
      </c>
      <c r="DK78">
        <v>0.98301922252977914</v>
      </c>
      <c r="DL78">
        <v>0.4431114649608876</v>
      </c>
    </row>
    <row r="79" spans="17:116" x14ac:dyDescent="0.25">
      <c r="Q79">
        <v>0.52935120094813648</v>
      </c>
      <c r="R79">
        <v>0.96947151164836942</v>
      </c>
      <c r="S79">
        <v>0.39104289863609054</v>
      </c>
      <c r="T79">
        <v>0.64363450504520547</v>
      </c>
      <c r="U79">
        <v>0.34580104896295882</v>
      </c>
      <c r="V79">
        <v>0.32342886521860614</v>
      </c>
      <c r="W79">
        <v>0.60621231193093061</v>
      </c>
      <c r="X79">
        <v>0.82244247366956058</v>
      </c>
      <c r="Y79">
        <v>0.41886090875446458</v>
      </c>
      <c r="Z79">
        <v>0.84431187759662185</v>
      </c>
      <c r="AA79">
        <v>0.94407392953988278</v>
      </c>
      <c r="AB79">
        <v>9.0243808771406364E-3</v>
      </c>
      <c r="AC79">
        <v>0.83977159439819027</v>
      </c>
      <c r="AD79">
        <v>0.608155584626628</v>
      </c>
      <c r="AE79">
        <v>0.90732361811357354</v>
      </c>
      <c r="AF79">
        <v>3.6580493405715231E-2</v>
      </c>
      <c r="AG79">
        <v>0.46835273752928258</v>
      </c>
      <c r="AH79">
        <v>0.90356227508422959</v>
      </c>
      <c r="AI79">
        <v>9.6430602218839034E-2</v>
      </c>
      <c r="AJ79">
        <v>0.25627139121815662</v>
      </c>
      <c r="AK79">
        <v>5.2660153516154606E-2</v>
      </c>
      <c r="AL79">
        <v>0.38669468215438924</v>
      </c>
      <c r="AM79">
        <v>0.93980043825668114</v>
      </c>
      <c r="AN79">
        <v>0.99143111886544144</v>
      </c>
      <c r="AO79">
        <v>5.634537750039037E-2</v>
      </c>
      <c r="AP79">
        <v>0.57927943133382453</v>
      </c>
      <c r="AQ79">
        <v>0.31462212949075674</v>
      </c>
      <c r="AR79">
        <v>0.11526072872195514</v>
      </c>
      <c r="AS79">
        <v>0.18694377832144271</v>
      </c>
      <c r="AT79">
        <v>0.1861738948888616</v>
      </c>
      <c r="AU79">
        <v>0.62514870350979201</v>
      </c>
      <c r="AV79">
        <v>0.79674416966737116</v>
      </c>
      <c r="AW79">
        <v>3.5817303252166255E-2</v>
      </c>
      <c r="AX79">
        <v>0.97306223952478921</v>
      </c>
      <c r="AY79">
        <v>0.65558137295480723</v>
      </c>
      <c r="AZ79">
        <v>0.67599078916179423</v>
      </c>
      <c r="BA79">
        <v>0.11686735798108838</v>
      </c>
      <c r="BB79">
        <v>0.96564973226900208</v>
      </c>
      <c r="BC79">
        <v>0.85734761386943958</v>
      </c>
      <c r="BD79">
        <v>0.22224281176615701</v>
      </c>
      <c r="BE79">
        <v>0.8579813554280078</v>
      </c>
      <c r="BF79">
        <v>0.44621865846457354</v>
      </c>
      <c r="BG79">
        <v>0.52477178057670226</v>
      </c>
      <c r="BH79">
        <v>0.99498404379292005</v>
      </c>
      <c r="BI79">
        <v>0.94962109026778752</v>
      </c>
      <c r="BJ79">
        <v>0.44005451994118872</v>
      </c>
      <c r="BK79">
        <v>0.98676734241437369</v>
      </c>
      <c r="BL79">
        <v>0.25339685156404634</v>
      </c>
      <c r="BM79">
        <v>0.82180621049914149</v>
      </c>
      <c r="BN79">
        <v>0.17012031206854683</v>
      </c>
      <c r="BO79">
        <v>0.96291182519842367</v>
      </c>
      <c r="BP79">
        <v>0.96836227371881733</v>
      </c>
      <c r="BQ79">
        <v>0.49721719250504304</v>
      </c>
      <c r="BR79">
        <v>0.38137459202767054</v>
      </c>
      <c r="BS79">
        <v>0.69119530375242033</v>
      </c>
      <c r="BT79">
        <v>0.44040515252007406</v>
      </c>
      <c r="BU79">
        <v>0.43032989964735613</v>
      </c>
      <c r="BV79">
        <v>0.48127143668454142</v>
      </c>
      <c r="BW79">
        <v>0.77810667888129004</v>
      </c>
      <c r="BX79">
        <v>0.99702029314945317</v>
      </c>
      <c r="BY79">
        <v>0.94762602077962121</v>
      </c>
      <c r="BZ79">
        <v>0.8464770766599452</v>
      </c>
      <c r="CA79">
        <v>0.46269687732185361</v>
      </c>
      <c r="CB79">
        <v>0.35735917792426175</v>
      </c>
      <c r="CC79">
        <v>0.83581339417465217</v>
      </c>
      <c r="CD79">
        <v>0.73467118925895036</v>
      </c>
      <c r="CE79">
        <v>0.41707671215151887</v>
      </c>
      <c r="CF79">
        <v>0.32171704006681345</v>
      </c>
      <c r="CG79">
        <v>0.79437749617492526</v>
      </c>
      <c r="CH79">
        <v>0.79271693394095077</v>
      </c>
      <c r="CI79">
        <v>0.48433523407755352</v>
      </c>
      <c r="CJ79">
        <v>0.86766087565314454</v>
      </c>
      <c r="CK79">
        <v>0.50878678953249334</v>
      </c>
      <c r="CL79">
        <v>6.3869986171338766E-3</v>
      </c>
      <c r="CM79">
        <v>0.93804041887180234</v>
      </c>
      <c r="CN79">
        <v>0.70628073997077578</v>
      </c>
      <c r="CO79">
        <v>0.59447425298897283</v>
      </c>
      <c r="CP79">
        <v>0.54296560470215205</v>
      </c>
      <c r="CQ79">
        <v>0.67653077983527599</v>
      </c>
      <c r="CR79">
        <v>0.42011576224545877</v>
      </c>
      <c r="CS79">
        <v>0.16822801265056153</v>
      </c>
      <c r="CT79">
        <v>0.37863924116480008</v>
      </c>
      <c r="CU79">
        <v>0.82731447950156367</v>
      </c>
      <c r="CV79">
        <v>0.26683018485681265</v>
      </c>
      <c r="CW79">
        <v>0.75057247875700273</v>
      </c>
      <c r="CX79">
        <v>0.58364087252376873</v>
      </c>
      <c r="CY79">
        <v>0.14833605593267585</v>
      </c>
      <c r="CZ79">
        <v>1.9732314809499885E-2</v>
      </c>
      <c r="DA79">
        <v>2.3907440983665373E-3</v>
      </c>
      <c r="DB79">
        <v>0.69082479005776321</v>
      </c>
      <c r="DC79">
        <v>0.80159015729243643</v>
      </c>
      <c r="DD79">
        <v>0.62826176901821595</v>
      </c>
      <c r="DE79">
        <v>0.3701605278988862</v>
      </c>
      <c r="DF79">
        <v>0.55787149496141608</v>
      </c>
      <c r="DG79">
        <v>6.727901606733333E-2</v>
      </c>
      <c r="DH79">
        <v>0.95854379728063788</v>
      </c>
      <c r="DI79">
        <v>6.9960093144589841E-2</v>
      </c>
      <c r="DJ79">
        <v>0.28940177301682918</v>
      </c>
      <c r="DK79">
        <v>0.42613979827935711</v>
      </c>
      <c r="DL79">
        <v>0.33028590156614879</v>
      </c>
    </row>
    <row r="80" spans="17:116" x14ac:dyDescent="0.25">
      <c r="Q80">
        <v>0.19827687642320324</v>
      </c>
      <c r="R80">
        <v>0.48853035227903008</v>
      </c>
      <c r="S80">
        <v>6.7916732354394327E-2</v>
      </c>
      <c r="T80">
        <v>0.22155545250668424</v>
      </c>
      <c r="U80">
        <v>0.10742606814588362</v>
      </c>
      <c r="V80">
        <v>0.24274226072307314</v>
      </c>
      <c r="W80">
        <v>0.1830695613013511</v>
      </c>
      <c r="X80">
        <v>0.1374885405691777</v>
      </c>
      <c r="Y80">
        <v>0.48628392989416613</v>
      </c>
      <c r="Z80">
        <v>5.8024906055988978E-3</v>
      </c>
      <c r="AA80">
        <v>0.96138901118881659</v>
      </c>
      <c r="AB80">
        <v>0.94916628114724078</v>
      </c>
      <c r="AC80">
        <v>0.9733741470516577</v>
      </c>
      <c r="AD80">
        <v>0.71882519433028147</v>
      </c>
      <c r="AE80">
        <v>0.79356051769431168</v>
      </c>
      <c r="AF80">
        <v>0.76917127583505351</v>
      </c>
      <c r="AG80">
        <v>0.24242697606056041</v>
      </c>
      <c r="AH80">
        <v>8.6658890763749996E-2</v>
      </c>
      <c r="AI80">
        <v>0.2882931907887118</v>
      </c>
      <c r="AJ80">
        <v>0.53875373593853926</v>
      </c>
      <c r="AK80">
        <v>0.31176765239404958</v>
      </c>
      <c r="AL80">
        <v>8.1441161960895458E-2</v>
      </c>
      <c r="AM80">
        <v>4.4978617954297417E-2</v>
      </c>
      <c r="AN80">
        <v>0.94633392915493608</v>
      </c>
      <c r="AO80">
        <v>0.15684523062726186</v>
      </c>
      <c r="AP80">
        <v>0.58833699033868503</v>
      </c>
      <c r="AQ80">
        <v>0.26890911622566538</v>
      </c>
      <c r="AR80">
        <v>0.16775745225968586</v>
      </c>
      <c r="AS80">
        <v>0.75726564237480654</v>
      </c>
      <c r="AT80">
        <v>0.31720076297498734</v>
      </c>
      <c r="AU80">
        <v>0.44002017735064736</v>
      </c>
      <c r="AV80">
        <v>0.64948876070769135</v>
      </c>
      <c r="AW80">
        <v>0.84044591023673121</v>
      </c>
      <c r="AX80">
        <v>0.23061143493719793</v>
      </c>
      <c r="AY80">
        <v>4.6229518220913812E-2</v>
      </c>
      <c r="AZ80">
        <v>0.23142544759455003</v>
      </c>
      <c r="BA80">
        <v>4.0647826075812077E-2</v>
      </c>
      <c r="BB80">
        <v>0.41362689055040675</v>
      </c>
      <c r="BC80">
        <v>0.44101909554464291</v>
      </c>
      <c r="BD80">
        <v>0.45986434393805808</v>
      </c>
      <c r="BE80">
        <v>0.53904881566844676</v>
      </c>
      <c r="BF80">
        <v>0.20974567981559922</v>
      </c>
      <c r="BG80">
        <v>0.12364846899991488</v>
      </c>
      <c r="BH80">
        <v>0.56294104816408064</v>
      </c>
      <c r="BI80">
        <v>0.85536101943593978</v>
      </c>
      <c r="BJ80">
        <v>0.71189888036462268</v>
      </c>
      <c r="BK80">
        <v>0.77023106095931126</v>
      </c>
      <c r="BL80">
        <v>0.65057668139592817</v>
      </c>
      <c r="BM80">
        <v>0.52491498941054893</v>
      </c>
      <c r="BN80">
        <v>0.40143800100100879</v>
      </c>
      <c r="BO80">
        <v>0.73393483090735523</v>
      </c>
      <c r="BP80">
        <v>0.18530134113570362</v>
      </c>
      <c r="BQ80">
        <v>5.5798293745284555E-2</v>
      </c>
      <c r="BR80">
        <v>0.20636987243961563</v>
      </c>
      <c r="BS80">
        <v>0.96984422946511639</v>
      </c>
      <c r="BT80">
        <v>5.1504576908085298E-2</v>
      </c>
      <c r="BU80">
        <v>3.7776814305709283E-2</v>
      </c>
      <c r="BV80">
        <v>0.21742029637086946</v>
      </c>
      <c r="BW80">
        <v>0.4960576583089582</v>
      </c>
      <c r="BX80">
        <v>0.99358925227852879</v>
      </c>
      <c r="BY80">
        <v>0.25137362743124125</v>
      </c>
      <c r="BZ80">
        <v>0.95172200222034875</v>
      </c>
      <c r="CA80">
        <v>7.3110806045079357E-2</v>
      </c>
      <c r="CB80">
        <v>0.23255316872436821</v>
      </c>
      <c r="CC80">
        <v>0.11599704202017924</v>
      </c>
      <c r="CD80">
        <v>0.41827668018033393</v>
      </c>
      <c r="CE80">
        <v>0.10660305105948975</v>
      </c>
      <c r="CF80">
        <v>0.15989145524884152</v>
      </c>
      <c r="CG80">
        <v>0.50530899887255432</v>
      </c>
      <c r="CH80">
        <v>0.85100492735593525</v>
      </c>
      <c r="CI80">
        <v>0.93071856264006936</v>
      </c>
      <c r="CJ80">
        <v>0.79833068812116359</v>
      </c>
      <c r="CK80">
        <v>0.61701503794761425</v>
      </c>
      <c r="CL80">
        <v>0.91601468351958104</v>
      </c>
      <c r="CM80">
        <v>0.39153384580540429</v>
      </c>
      <c r="CN80">
        <v>0.46522665487553483</v>
      </c>
      <c r="CO80">
        <v>0.20230453262755077</v>
      </c>
      <c r="CP80">
        <v>4.4141935176116975E-2</v>
      </c>
      <c r="CQ80">
        <v>0.72927236464481515</v>
      </c>
      <c r="CR80">
        <v>0.39522017672960752</v>
      </c>
      <c r="CS80">
        <v>0.66868266147545063</v>
      </c>
      <c r="CT80">
        <v>0.34374535040068466</v>
      </c>
      <c r="CU80">
        <v>0.13441328512401829</v>
      </c>
      <c r="CV80">
        <v>0.28420020298361726</v>
      </c>
      <c r="CW80">
        <v>0.34152050210507201</v>
      </c>
      <c r="CX80">
        <v>0.28417817391221245</v>
      </c>
      <c r="CY80">
        <v>0.12517299183847741</v>
      </c>
      <c r="CZ80">
        <v>0.53527984568664211</v>
      </c>
      <c r="DA80">
        <v>0.19469148851214646</v>
      </c>
      <c r="DB80">
        <v>0.2764356777903838</v>
      </c>
      <c r="DC80">
        <v>8.6118579359346192E-2</v>
      </c>
      <c r="DD80">
        <v>0.98189488813895509</v>
      </c>
      <c r="DE80">
        <v>0.40102341267794728</v>
      </c>
      <c r="DF80">
        <v>0.66226291012021155</v>
      </c>
      <c r="DG80">
        <v>0.2953672905975866</v>
      </c>
      <c r="DH80">
        <v>1.3487958897958174E-2</v>
      </c>
      <c r="DI80">
        <v>0.67657133684723059</v>
      </c>
      <c r="DJ80">
        <v>0.81842617665159123</v>
      </c>
      <c r="DK80">
        <v>0.97480789527747591</v>
      </c>
      <c r="DL80">
        <v>0.79966652009092076</v>
      </c>
    </row>
    <row r="81" spans="17:116" x14ac:dyDescent="0.25">
      <c r="Q81">
        <v>0.19758723758677571</v>
      </c>
      <c r="R81">
        <v>0.71558733972425048</v>
      </c>
      <c r="S81">
        <v>0.99459043186398244</v>
      </c>
      <c r="T81">
        <v>8.3958336171525261E-2</v>
      </c>
      <c r="U81">
        <v>0.76614654054958575</v>
      </c>
      <c r="V81">
        <v>0.53650173748167784</v>
      </c>
      <c r="W81">
        <v>0.19489080755809418</v>
      </c>
      <c r="X81">
        <v>0.23394802804295378</v>
      </c>
      <c r="Y81">
        <v>0.81491040984909047</v>
      </c>
      <c r="Z81">
        <v>0.44646212791747475</v>
      </c>
      <c r="AA81">
        <v>1.2805885367720649E-2</v>
      </c>
      <c r="AB81">
        <v>0.73622081293281028</v>
      </c>
      <c r="AC81">
        <v>0.63593081312971744</v>
      </c>
      <c r="AD81">
        <v>0.68784274695500436</v>
      </c>
      <c r="AE81">
        <v>0.51494484509780225</v>
      </c>
      <c r="AF81">
        <v>0.48465070551590372</v>
      </c>
      <c r="AG81">
        <v>0.96590587169046938</v>
      </c>
      <c r="AH81">
        <v>0.37289287209973487</v>
      </c>
      <c r="AI81">
        <v>0.3922238914961913</v>
      </c>
      <c r="AJ81">
        <v>0.24216538409477151</v>
      </c>
      <c r="AK81">
        <v>0.51756419475097526</v>
      </c>
      <c r="AL81">
        <v>0.20928364932802257</v>
      </c>
      <c r="AM81">
        <v>0.586047050509656</v>
      </c>
      <c r="AN81">
        <v>0.77941005533155483</v>
      </c>
      <c r="AO81">
        <v>0.79748041119998181</v>
      </c>
      <c r="AP81">
        <v>0.26644539502134634</v>
      </c>
      <c r="AQ81">
        <v>0.97155150464243367</v>
      </c>
      <c r="AR81">
        <v>0.81865409334109263</v>
      </c>
      <c r="AS81">
        <v>0.21317770287067717</v>
      </c>
      <c r="AT81">
        <v>0.82954689292044681</v>
      </c>
      <c r="AU81">
        <v>0.19136237170812098</v>
      </c>
      <c r="AV81">
        <v>0.58117954545616279</v>
      </c>
      <c r="AW81">
        <v>0.97564292497479777</v>
      </c>
      <c r="AX81">
        <v>4.931774888499163E-4</v>
      </c>
      <c r="AY81">
        <v>5.4823117995027981E-2</v>
      </c>
      <c r="AZ81">
        <v>0.62916882916980355</v>
      </c>
      <c r="BA81">
        <v>0.27839827664061634</v>
      </c>
      <c r="BB81">
        <v>0.36080188749305386</v>
      </c>
      <c r="BC81">
        <v>0.6466640692819916</v>
      </c>
      <c r="BD81">
        <v>9.915141843955011E-2</v>
      </c>
      <c r="BE81">
        <v>0.97740749482162737</v>
      </c>
      <c r="BF81">
        <v>0.33033364320235226</v>
      </c>
      <c r="BG81">
        <v>0.41803689030150815</v>
      </c>
      <c r="BH81">
        <v>0.7516266511115024</v>
      </c>
      <c r="BI81">
        <v>0.93666756606504453</v>
      </c>
      <c r="BJ81">
        <v>0.22349332480235162</v>
      </c>
      <c r="BK81">
        <v>0.13926988389528749</v>
      </c>
      <c r="BL81">
        <v>0.98085673561847875</v>
      </c>
      <c r="BM81">
        <v>0.20532750907978237</v>
      </c>
      <c r="BN81">
        <v>0.73279367254262184</v>
      </c>
      <c r="BO81">
        <v>0.97798504108912354</v>
      </c>
      <c r="BP81">
        <v>2.4155362822986248E-3</v>
      </c>
      <c r="BQ81">
        <v>0.93430882845479446</v>
      </c>
      <c r="BR81">
        <v>5.8331254536390986E-2</v>
      </c>
      <c r="BS81">
        <v>8.2577801895875769E-2</v>
      </c>
      <c r="BT81">
        <v>0.20791941939592429</v>
      </c>
      <c r="BU81">
        <v>0.18794488737242809</v>
      </c>
      <c r="BV81">
        <v>1.8065884616304206E-2</v>
      </c>
      <c r="BW81">
        <v>0.63637981672361099</v>
      </c>
      <c r="BX81">
        <v>9.7507042583547587E-2</v>
      </c>
      <c r="BY81">
        <v>0.82799221302085546</v>
      </c>
      <c r="BZ81">
        <v>0.92285107782148135</v>
      </c>
      <c r="CA81">
        <v>0.531762284768309</v>
      </c>
      <c r="CB81">
        <v>0.64872570956270348</v>
      </c>
      <c r="CC81">
        <v>0.34652061531086353</v>
      </c>
      <c r="CD81">
        <v>0.39028996799076165</v>
      </c>
      <c r="CE81">
        <v>0.24910263727021187</v>
      </c>
      <c r="CF81">
        <v>0.64832763075076083</v>
      </c>
      <c r="CG81">
        <v>0.43698860322211619</v>
      </c>
      <c r="CH81">
        <v>0.87639924440309969</v>
      </c>
      <c r="CI81">
        <v>0.32830628284202046</v>
      </c>
      <c r="CJ81">
        <v>0.50733079148291993</v>
      </c>
      <c r="CK81">
        <v>0.70703015375662659</v>
      </c>
      <c r="CL81">
        <v>0.95446704382973291</v>
      </c>
      <c r="CM81">
        <v>3.2164451806893979E-2</v>
      </c>
      <c r="CN81">
        <v>9.840819550576646E-2</v>
      </c>
      <c r="CO81">
        <v>0.67821506213240712</v>
      </c>
      <c r="CP81">
        <v>0.9614522023703298</v>
      </c>
      <c r="CQ81">
        <v>0.63340647900896929</v>
      </c>
      <c r="CR81">
        <v>0.89635734708741666</v>
      </c>
      <c r="CS81">
        <v>0.33683274551897835</v>
      </c>
      <c r="CT81">
        <v>0.24572074188636805</v>
      </c>
      <c r="CU81">
        <v>0.4347330660206663</v>
      </c>
      <c r="CV81">
        <v>0.72476838896376483</v>
      </c>
      <c r="CW81">
        <v>0.16167501313440846</v>
      </c>
      <c r="CX81">
        <v>2.1630993025514078E-2</v>
      </c>
      <c r="CY81">
        <v>0.64930950357376105</v>
      </c>
      <c r="CZ81">
        <v>7.9961597907259652E-2</v>
      </c>
      <c r="DA81">
        <v>0.51418004719703903</v>
      </c>
      <c r="DB81">
        <v>0.97357052212026574</v>
      </c>
      <c r="DC81">
        <v>0.64742474312978882</v>
      </c>
      <c r="DD81">
        <v>0.56972927765595749</v>
      </c>
      <c r="DE81">
        <v>0.52256285915849876</v>
      </c>
      <c r="DF81">
        <v>0.30116679561632509</v>
      </c>
      <c r="DG81">
        <v>0.97042674792870121</v>
      </c>
      <c r="DH81">
        <v>0.77241840777453863</v>
      </c>
      <c r="DI81">
        <v>0.13250975374387508</v>
      </c>
      <c r="DJ81">
        <v>0.58961851859716607</v>
      </c>
      <c r="DK81">
        <v>0.85479814276801935</v>
      </c>
      <c r="DL81">
        <v>0.18388712471806912</v>
      </c>
    </row>
    <row r="82" spans="17:116" x14ac:dyDescent="0.25">
      <c r="Q82">
        <v>0.9158852775195121</v>
      </c>
      <c r="R82">
        <v>0.12063751912831133</v>
      </c>
      <c r="S82">
        <v>0.99240235914559549</v>
      </c>
      <c r="T82">
        <v>0.59489616889332453</v>
      </c>
      <c r="U82">
        <v>0.68660170134019349</v>
      </c>
      <c r="V82">
        <v>0.32663586204029649</v>
      </c>
      <c r="W82">
        <v>0.10212809775180287</v>
      </c>
      <c r="X82">
        <v>0.21137502045599582</v>
      </c>
      <c r="Y82">
        <v>0.12540289833496043</v>
      </c>
      <c r="Z82">
        <v>0.79319154764641397</v>
      </c>
      <c r="AA82">
        <v>0.97792719638448955</v>
      </c>
      <c r="AB82">
        <v>0.16677885615679888</v>
      </c>
      <c r="AC82">
        <v>0.14647331592182544</v>
      </c>
      <c r="AD82">
        <v>0.72576266824766722</v>
      </c>
      <c r="AE82">
        <v>0.92649186033976516</v>
      </c>
      <c r="AF82">
        <v>0.28788739683364462</v>
      </c>
      <c r="AG82">
        <v>0.55345130322376801</v>
      </c>
      <c r="AH82">
        <v>0.65657596062562273</v>
      </c>
      <c r="AI82">
        <v>0.4438363042408735</v>
      </c>
      <c r="AJ82">
        <v>0.1276709496186692</v>
      </c>
      <c r="AK82">
        <v>6.7723204950262295E-2</v>
      </c>
      <c r="AL82">
        <v>0.32092281652599514</v>
      </c>
      <c r="AM82">
        <v>0.99430810179823048</v>
      </c>
      <c r="AN82">
        <v>0.31119476042155814</v>
      </c>
      <c r="AO82">
        <v>0.45506910012245805</v>
      </c>
      <c r="AP82">
        <v>0.44495930266048767</v>
      </c>
      <c r="AQ82">
        <v>0.15663842864936317</v>
      </c>
      <c r="AR82">
        <v>0.55733476539569815</v>
      </c>
      <c r="AS82">
        <v>0.79605795115153732</v>
      </c>
      <c r="AT82">
        <v>0.29646525924805989</v>
      </c>
      <c r="AU82">
        <v>0.79663807519614971</v>
      </c>
      <c r="AV82">
        <v>0.99386350138628821</v>
      </c>
      <c r="AW82">
        <v>0.94477411473647255</v>
      </c>
      <c r="AX82">
        <v>0.83790782689689181</v>
      </c>
      <c r="AY82">
        <v>0.30409495437441958</v>
      </c>
      <c r="AZ82">
        <v>0.72787391117468858</v>
      </c>
      <c r="BA82">
        <v>0.66100864661655834</v>
      </c>
      <c r="BB82">
        <v>0.9772454212194317</v>
      </c>
      <c r="BC82">
        <v>0.73860879603870622</v>
      </c>
      <c r="BD82">
        <v>8.8312896133754926E-2</v>
      </c>
      <c r="BE82">
        <v>0.53227992960712478</v>
      </c>
      <c r="BF82">
        <v>0.73251567157246278</v>
      </c>
      <c r="BG82">
        <v>0.2477375131569497</v>
      </c>
      <c r="BH82">
        <v>0.2414437144029622</v>
      </c>
      <c r="BI82">
        <v>0.43004615149171821</v>
      </c>
      <c r="BJ82">
        <v>0.6945808001645335</v>
      </c>
      <c r="BK82">
        <v>0.68936541588346545</v>
      </c>
      <c r="BL82">
        <v>0.46907639151417291</v>
      </c>
      <c r="BM82">
        <v>1.0568060692128345E-2</v>
      </c>
      <c r="BN82">
        <v>2.5105739247494041E-4</v>
      </c>
      <c r="BO82">
        <v>0.67696165149638976</v>
      </c>
      <c r="BP82">
        <v>0.65170634604383482</v>
      </c>
      <c r="BQ82">
        <v>0.61935149650173349</v>
      </c>
      <c r="BR82">
        <v>0.86237414352459973</v>
      </c>
      <c r="BS82">
        <v>0.58779055509399125</v>
      </c>
      <c r="BT82">
        <v>0.90236857808808146</v>
      </c>
      <c r="BU82">
        <v>0.37313240304805095</v>
      </c>
      <c r="BV82">
        <v>0.74465733490841424</v>
      </c>
      <c r="BW82">
        <v>0.49101313553621928</v>
      </c>
      <c r="BX82">
        <v>0.45133110120955511</v>
      </c>
      <c r="BY82">
        <v>0.73407197904071353</v>
      </c>
      <c r="BZ82">
        <v>0.53223315884757039</v>
      </c>
      <c r="CA82">
        <v>0.273180041988768</v>
      </c>
      <c r="CB82">
        <v>0.11251937169049353</v>
      </c>
      <c r="CC82">
        <v>0.26407637233696191</v>
      </c>
      <c r="CD82">
        <v>0.70537972130288362</v>
      </c>
      <c r="CE82">
        <v>0.74556991562005326</v>
      </c>
      <c r="CF82">
        <v>0.4534683045430512</v>
      </c>
      <c r="CG82">
        <v>0.7235459173058727</v>
      </c>
      <c r="CH82">
        <v>0.15578086097577604</v>
      </c>
      <c r="CI82">
        <v>0.13516264309645476</v>
      </c>
      <c r="CJ82">
        <v>0.64364485028219631</v>
      </c>
      <c r="CK82">
        <v>0.44740162144998452</v>
      </c>
      <c r="CL82">
        <v>0.14265126029798259</v>
      </c>
      <c r="CM82">
        <v>0.18935438648696734</v>
      </c>
      <c r="CN82">
        <v>0.86075668850625586</v>
      </c>
      <c r="CO82">
        <v>0.70276481993882634</v>
      </c>
      <c r="CP82">
        <v>6.4623619213436179E-2</v>
      </c>
      <c r="CQ82">
        <v>0.87989129515671061</v>
      </c>
      <c r="CR82">
        <v>0.62373673405486763</v>
      </c>
      <c r="CS82">
        <v>0.92979215285494821</v>
      </c>
      <c r="CT82">
        <v>0.70006018844633289</v>
      </c>
      <c r="CU82">
        <v>0.50243773143528525</v>
      </c>
      <c r="CV82">
        <v>0.65228742593644817</v>
      </c>
      <c r="CW82">
        <v>0.32613712185750732</v>
      </c>
      <c r="CX82">
        <v>0.20400076257936228</v>
      </c>
      <c r="CY82">
        <v>0.7028162919169767</v>
      </c>
      <c r="CZ82">
        <v>0.57012991662815748</v>
      </c>
      <c r="DA82">
        <v>0.4572382051346584</v>
      </c>
      <c r="DB82">
        <v>0.74773962748018752</v>
      </c>
      <c r="DC82">
        <v>0.76220848292162069</v>
      </c>
      <c r="DD82">
        <v>0.86083777323678801</v>
      </c>
      <c r="DE82">
        <v>0.49909795849501126</v>
      </c>
      <c r="DF82">
        <v>0.85237737950560799</v>
      </c>
      <c r="DG82">
        <v>0.40957112457607447</v>
      </c>
      <c r="DH82">
        <v>0.60934146162741443</v>
      </c>
      <c r="DI82">
        <v>0.5538216428370859</v>
      </c>
      <c r="DJ82">
        <v>0.29368130302065776</v>
      </c>
      <c r="DK82">
        <v>0.45540396587984078</v>
      </c>
      <c r="DL82">
        <v>0.73367590591627518</v>
      </c>
    </row>
    <row r="83" spans="17:116" x14ac:dyDescent="0.25">
      <c r="Q83">
        <v>0.14551643543164516</v>
      </c>
      <c r="R83">
        <v>0.32823937418715166</v>
      </c>
      <c r="S83">
        <v>0.85022089201641071</v>
      </c>
      <c r="T83">
        <v>0.23070749316960271</v>
      </c>
      <c r="U83">
        <v>0.98961741866818032</v>
      </c>
      <c r="V83">
        <v>0.24399574019887638</v>
      </c>
      <c r="W83">
        <v>0.49349149316489194</v>
      </c>
      <c r="X83">
        <v>0.79128137240371021</v>
      </c>
      <c r="Y83">
        <v>0.38568537683801907</v>
      </c>
      <c r="Z83">
        <v>2.7412926185259368E-2</v>
      </c>
      <c r="AA83">
        <v>0.43432269207186902</v>
      </c>
      <c r="AB83">
        <v>0.64239900373858116</v>
      </c>
      <c r="AC83">
        <v>0.21194271660561803</v>
      </c>
      <c r="AD83">
        <v>0.70074678377468413</v>
      </c>
      <c r="AE83">
        <v>0.24549045117288326</v>
      </c>
      <c r="AF83">
        <v>0.17304796888651297</v>
      </c>
      <c r="AG83">
        <v>0.71542943444388429</v>
      </c>
      <c r="AH83">
        <v>0.44380267338764545</v>
      </c>
      <c r="AI83">
        <v>0.79738234006598541</v>
      </c>
      <c r="AJ83">
        <v>0.303288788042678</v>
      </c>
      <c r="AK83">
        <v>0.8105143671406736</v>
      </c>
      <c r="AL83">
        <v>0.27292668855539848</v>
      </c>
      <c r="AM83">
        <v>0.62433530256845082</v>
      </c>
      <c r="AN83">
        <v>0.80833352475553077</v>
      </c>
      <c r="AO83">
        <v>0.85487362406773659</v>
      </c>
      <c r="AP83">
        <v>0.92518896924107707</v>
      </c>
      <c r="AQ83">
        <v>0.49219391661795253</v>
      </c>
      <c r="AR83">
        <v>4.778210491181234E-2</v>
      </c>
      <c r="AS83">
        <v>0.47937933890898882</v>
      </c>
      <c r="AT83">
        <v>0.19581442517917003</v>
      </c>
      <c r="AU83">
        <v>0.30479668462882858</v>
      </c>
      <c r="AV83">
        <v>0.61956673972553045</v>
      </c>
      <c r="AW83">
        <v>0.97627784443451482</v>
      </c>
      <c r="AX83">
        <v>0.23603719137003498</v>
      </c>
      <c r="AY83">
        <v>0.33258344511356008</v>
      </c>
      <c r="AZ83">
        <v>0.51334146027357841</v>
      </c>
      <c r="BA83">
        <v>0.73780834681355811</v>
      </c>
      <c r="BB83">
        <v>0.22710105595423302</v>
      </c>
      <c r="BC83">
        <v>0.57079752652250959</v>
      </c>
      <c r="BD83">
        <v>1.3834977566689943E-2</v>
      </c>
      <c r="BE83">
        <v>8.4641682461932877E-2</v>
      </c>
      <c r="BF83">
        <v>0.47729045864278208</v>
      </c>
      <c r="BG83">
        <v>0.68092133076279104</v>
      </c>
      <c r="BH83">
        <v>0.53971642137084164</v>
      </c>
      <c r="BI83">
        <v>0.7663012830357161</v>
      </c>
      <c r="BJ83">
        <v>5.6227693767783471E-2</v>
      </c>
      <c r="BK83">
        <v>0.42350749340146815</v>
      </c>
      <c r="BL83">
        <v>0.47841969581869259</v>
      </c>
      <c r="BM83">
        <v>0.77115963537994459</v>
      </c>
      <c r="BN83">
        <v>0.77010606643577662</v>
      </c>
      <c r="BO83">
        <v>0.42300546576213582</v>
      </c>
      <c r="BP83">
        <v>0.54800624993592573</v>
      </c>
      <c r="BQ83">
        <v>0.18070762072656121</v>
      </c>
      <c r="BR83">
        <v>0.94087015555767617</v>
      </c>
      <c r="BS83">
        <v>0.49712473193765394</v>
      </c>
      <c r="BT83">
        <v>0.47331935969935302</v>
      </c>
      <c r="BU83">
        <v>0.68075860734596016</v>
      </c>
      <c r="BV83">
        <v>0.9416097446747802</v>
      </c>
      <c r="BW83">
        <v>0.76062945101636803</v>
      </c>
      <c r="BX83">
        <v>0.3531654317504227</v>
      </c>
      <c r="BY83">
        <v>0.64903222090131796</v>
      </c>
      <c r="BZ83">
        <v>0.35676847184366256</v>
      </c>
      <c r="CA83">
        <v>3.4488976610003386E-2</v>
      </c>
      <c r="CB83">
        <v>0.9275662868432506</v>
      </c>
      <c r="CC83">
        <v>0.83983008756412314</v>
      </c>
      <c r="CD83">
        <v>0.18261696725335774</v>
      </c>
      <c r="CE83">
        <v>0.69256239522639018</v>
      </c>
      <c r="CF83">
        <v>0.86661051837797398</v>
      </c>
      <c r="CG83">
        <v>0.19322799008247493</v>
      </c>
      <c r="CH83">
        <v>0.90341759998630633</v>
      </c>
      <c r="CI83">
        <v>0.67557646551446648</v>
      </c>
      <c r="CJ83">
        <v>4.7794817575342208E-2</v>
      </c>
      <c r="CK83">
        <v>0.60423040743582246</v>
      </c>
      <c r="CL83">
        <v>0.35815842721236546</v>
      </c>
      <c r="CM83">
        <v>0.6852406526411825</v>
      </c>
      <c r="CN83">
        <v>0.95977658905334806</v>
      </c>
      <c r="CO83">
        <v>0.17720809293131179</v>
      </c>
      <c r="CP83">
        <v>0.57200767841308164</v>
      </c>
      <c r="CQ83">
        <v>0.89873669487482388</v>
      </c>
      <c r="CR83">
        <v>0.70440736564535111</v>
      </c>
      <c r="CS83">
        <v>0.19606500299328466</v>
      </c>
      <c r="CT83">
        <v>0.76572139704869469</v>
      </c>
      <c r="CU83">
        <v>0.36116741523050333</v>
      </c>
      <c r="CV83">
        <v>0.23651197877320684</v>
      </c>
      <c r="CW83">
        <v>0.99547053166440991</v>
      </c>
      <c r="CX83">
        <v>0.72741847616970379</v>
      </c>
      <c r="CY83">
        <v>0.18818146266089286</v>
      </c>
      <c r="CZ83">
        <v>0.34147179262879779</v>
      </c>
      <c r="DA83">
        <v>0.8058024074230743</v>
      </c>
      <c r="DB83">
        <v>0.99677030201266215</v>
      </c>
      <c r="DC83">
        <v>0.49246306635493564</v>
      </c>
      <c r="DD83">
        <v>0.69110167182293303</v>
      </c>
      <c r="DE83">
        <v>0.52084597302526792</v>
      </c>
      <c r="DF83">
        <v>0.43962808115620788</v>
      </c>
      <c r="DG83">
        <v>0.79871203511762712</v>
      </c>
      <c r="DH83">
        <v>0.36222389021591717</v>
      </c>
      <c r="DI83">
        <v>0.61215281052248582</v>
      </c>
      <c r="DJ83">
        <v>0.16407914133327761</v>
      </c>
      <c r="DK83">
        <v>0.63257403411942392</v>
      </c>
      <c r="DL83">
        <v>0.7209160868623421</v>
      </c>
    </row>
    <row r="84" spans="17:116" x14ac:dyDescent="0.25">
      <c r="Q84">
        <v>0.43367506543224849</v>
      </c>
      <c r="R84">
        <v>0.33414461011237551</v>
      </c>
      <c r="S84">
        <v>0.84554291363984801</v>
      </c>
      <c r="T84">
        <v>0.28828185694735531</v>
      </c>
      <c r="U84">
        <v>0.42744407997648293</v>
      </c>
      <c r="V84">
        <v>0.13963644903882422</v>
      </c>
      <c r="W84">
        <v>0.58089301029263951</v>
      </c>
      <c r="X84">
        <v>0.1615810840126386</v>
      </c>
      <c r="Y84">
        <v>9.9153088123674182E-2</v>
      </c>
      <c r="Z84">
        <v>0.99380546260414482</v>
      </c>
      <c r="AA84">
        <v>0.69448583782565443</v>
      </c>
      <c r="AB84">
        <v>0.32821607506174555</v>
      </c>
      <c r="AC84">
        <v>0.6214001814030381</v>
      </c>
      <c r="AD84">
        <v>0.98250855923716784</v>
      </c>
      <c r="AE84">
        <v>0.42788726822540024</v>
      </c>
      <c r="AF84">
        <v>0.49218824165576969</v>
      </c>
      <c r="AG84">
        <v>0.99204830131409683</v>
      </c>
      <c r="AH84">
        <v>0.11769420574492173</v>
      </c>
      <c r="AI84">
        <v>8.6121620876326022E-2</v>
      </c>
      <c r="AJ84">
        <v>1.1765626397857998E-2</v>
      </c>
      <c r="AK84">
        <v>0.76154385336339636</v>
      </c>
      <c r="AL84">
        <v>0.33351088191566491</v>
      </c>
      <c r="AM84">
        <v>0.62169829374512076</v>
      </c>
      <c r="AN84">
        <v>0.91026987083094291</v>
      </c>
      <c r="AO84">
        <v>0.97172843069028492</v>
      </c>
      <c r="AP84">
        <v>0.55624480928816666</v>
      </c>
      <c r="AQ84">
        <v>9.1599019084806166E-2</v>
      </c>
      <c r="AR84">
        <v>0.80529343188135472</v>
      </c>
      <c r="AS84">
        <v>0.99812150678465983</v>
      </c>
      <c r="AT84">
        <v>0.76264513214417828</v>
      </c>
      <c r="AU84">
        <v>0.14916978797492497</v>
      </c>
      <c r="AV84">
        <v>0.2078147017381522</v>
      </c>
      <c r="AW84">
        <v>0.15951277039272282</v>
      </c>
      <c r="AX84">
        <v>0.78624502693086096</v>
      </c>
      <c r="AY84">
        <v>0.9237364879854626</v>
      </c>
      <c r="AZ84">
        <v>0.22737550522814942</v>
      </c>
      <c r="BA84">
        <v>0.26616384565546913</v>
      </c>
      <c r="BB84">
        <v>0.20645518236235949</v>
      </c>
      <c r="BC84">
        <v>0.80767298073255733</v>
      </c>
      <c r="BD84">
        <v>0.36767077444556673</v>
      </c>
      <c r="BE84">
        <v>0.10600282991083732</v>
      </c>
      <c r="BF84">
        <v>0.26511955433327161</v>
      </c>
      <c r="BG84">
        <v>0.95047010706050172</v>
      </c>
      <c r="BH84">
        <v>0.77824844118742398</v>
      </c>
      <c r="BI84">
        <v>0.38926790169089021</v>
      </c>
      <c r="BJ84">
        <v>0.2113895062327098</v>
      </c>
      <c r="BK84">
        <v>0.26766771144295243</v>
      </c>
      <c r="BL84">
        <v>0.97592108123578902</v>
      </c>
      <c r="BM84">
        <v>0.73226581668399504</v>
      </c>
      <c r="BN84">
        <v>0.79391265351529849</v>
      </c>
      <c r="BO84">
        <v>0.2274971737465119</v>
      </c>
      <c r="BP84">
        <v>0.46107036449341732</v>
      </c>
      <c r="BQ84">
        <v>0.383376689851473</v>
      </c>
      <c r="BR84">
        <v>0.35379803131629317</v>
      </c>
      <c r="BS84">
        <v>0.86179255731523385</v>
      </c>
      <c r="BT84">
        <v>0.87603239291167601</v>
      </c>
      <c r="BU84">
        <v>0.72545778557005036</v>
      </c>
      <c r="BV84">
        <v>0.93223908346460416</v>
      </c>
      <c r="BW84">
        <v>0.73136570587742433</v>
      </c>
      <c r="BX84">
        <v>0.95392442218436901</v>
      </c>
      <c r="BY84">
        <v>0.70307727268808762</v>
      </c>
      <c r="BZ84">
        <v>0.13322206970849404</v>
      </c>
      <c r="CA84">
        <v>0.58527360711996423</v>
      </c>
      <c r="CB84">
        <v>0.18342252516874424</v>
      </c>
      <c r="CC84">
        <v>0.6039466822372177</v>
      </c>
      <c r="CD84">
        <v>0.57169325171505481</v>
      </c>
      <c r="CE84">
        <v>0.81075209355325484</v>
      </c>
      <c r="CF84">
        <v>0.60763778651576228</v>
      </c>
      <c r="CG84">
        <v>0.82202837130134476</v>
      </c>
      <c r="CH84">
        <v>0.35196155050691136</v>
      </c>
      <c r="CI84">
        <v>0.82571452837644821</v>
      </c>
      <c r="CJ84">
        <v>0.55371018509786118</v>
      </c>
      <c r="CK84">
        <v>0.1990548460946977</v>
      </c>
      <c r="CL84">
        <v>0.12897049602612776</v>
      </c>
      <c r="CM84">
        <v>0.8305684726006981</v>
      </c>
      <c r="CN84">
        <v>0.2242964114560837</v>
      </c>
      <c r="CO84">
        <v>2.638391019801456E-2</v>
      </c>
      <c r="CP84">
        <v>0.32770905470098993</v>
      </c>
      <c r="CQ84">
        <v>0.64195321842212616</v>
      </c>
      <c r="CR84">
        <v>0.83388512370101209</v>
      </c>
      <c r="CS84">
        <v>0.79712686763971208</v>
      </c>
      <c r="CT84">
        <v>0.79429408961231607</v>
      </c>
      <c r="CU84">
        <v>0.97358108255610043</v>
      </c>
      <c r="CV84">
        <v>0.75113878346232266</v>
      </c>
      <c r="CW84">
        <v>0.1453193834708113</v>
      </c>
      <c r="CX84">
        <v>0.39299206683780707</v>
      </c>
      <c r="CY84">
        <v>0.78641541410328086</v>
      </c>
      <c r="CZ84">
        <v>0.59710890832135677</v>
      </c>
      <c r="DA84">
        <v>0.41791562404482141</v>
      </c>
      <c r="DB84">
        <v>0.56067074419106655</v>
      </c>
      <c r="DC84">
        <v>0.55870570046458878</v>
      </c>
      <c r="DD84">
        <v>0.26001126272644415</v>
      </c>
      <c r="DE84">
        <v>0.78193823640797588</v>
      </c>
      <c r="DF84">
        <v>0.62674676273115715</v>
      </c>
      <c r="DG84">
        <v>0.4912837826943468</v>
      </c>
      <c r="DH84">
        <v>0.10935684117996658</v>
      </c>
      <c r="DI84">
        <v>0.20486422845177832</v>
      </c>
      <c r="DJ84">
        <v>0.18291462491486632</v>
      </c>
      <c r="DK84">
        <v>0.61585828890212357</v>
      </c>
      <c r="DL84">
        <v>0.55558230775562034</v>
      </c>
    </row>
    <row r="85" spans="17:116" x14ac:dyDescent="0.25">
      <c r="Q85">
        <v>0.37477523530625856</v>
      </c>
      <c r="R85">
        <v>0.87891294276530219</v>
      </c>
      <c r="S85">
        <v>1.5337898032761643E-2</v>
      </c>
      <c r="T85">
        <v>0.84482357975209799</v>
      </c>
      <c r="U85">
        <v>0.2237037453543218</v>
      </c>
      <c r="V85">
        <v>0.20581012479443239</v>
      </c>
      <c r="W85">
        <v>0.47256260612052126</v>
      </c>
      <c r="X85">
        <v>0.24868170963925307</v>
      </c>
      <c r="Y85">
        <v>0.51439736710438022</v>
      </c>
      <c r="Z85">
        <v>0.10786933211814986</v>
      </c>
      <c r="AA85">
        <v>0.75674028575214169</v>
      </c>
      <c r="AB85">
        <v>0.58517146794737407</v>
      </c>
      <c r="AC85">
        <v>0.18031371116072936</v>
      </c>
      <c r="AD85">
        <v>7.2284309523063195E-2</v>
      </c>
      <c r="AE85">
        <v>0.11553082600363712</v>
      </c>
      <c r="AF85">
        <v>0.83956918172017048</v>
      </c>
      <c r="AG85">
        <v>0.62026067379424976</v>
      </c>
      <c r="AH85">
        <v>0.79140433332690918</v>
      </c>
      <c r="AI85">
        <v>0.59328460357507407</v>
      </c>
      <c r="AJ85">
        <v>0.85941871080239629</v>
      </c>
      <c r="AK85">
        <v>0.56248579033397039</v>
      </c>
      <c r="AL85">
        <v>0.38427386992322354</v>
      </c>
      <c r="AM85">
        <v>0.16500351597841889</v>
      </c>
      <c r="AN85">
        <v>0.71085742405192809</v>
      </c>
      <c r="AO85">
        <v>0.54208861398575658</v>
      </c>
      <c r="AP85">
        <v>6.3604954115415335E-2</v>
      </c>
      <c r="AQ85">
        <v>0.87558136749400783</v>
      </c>
      <c r="AR85">
        <v>0.29593715865093717</v>
      </c>
      <c r="AS85">
        <v>0.61016211085395633</v>
      </c>
      <c r="AT85">
        <v>0.61341769670511503</v>
      </c>
      <c r="AU85">
        <v>0.58652634093475076</v>
      </c>
      <c r="AV85">
        <v>0.48652132018717609</v>
      </c>
      <c r="AW85">
        <v>0.33721255825635321</v>
      </c>
      <c r="AX85">
        <v>0.97586163564489525</v>
      </c>
      <c r="AY85">
        <v>0.14845066851628275</v>
      </c>
      <c r="AZ85">
        <v>0.14534249841285463</v>
      </c>
      <c r="BA85">
        <v>0.6200039126452821</v>
      </c>
      <c r="BB85">
        <v>0.2697530893154636</v>
      </c>
      <c r="BC85">
        <v>0.45641716716802683</v>
      </c>
      <c r="BD85">
        <v>0.68432575719146982</v>
      </c>
      <c r="BE85">
        <v>0.97458837742509186</v>
      </c>
      <c r="BF85">
        <v>0.64378169182712064</v>
      </c>
      <c r="BG85">
        <v>0.79132243415179548</v>
      </c>
      <c r="BH85">
        <v>0.78895280478344887</v>
      </c>
      <c r="BI85">
        <v>0.51682277825134104</v>
      </c>
      <c r="BJ85">
        <v>0.92783220642037101</v>
      </c>
      <c r="BK85">
        <v>0.45142625446367379</v>
      </c>
      <c r="BL85">
        <v>0.66857208774031918</v>
      </c>
      <c r="BM85">
        <v>0.25780069767463143</v>
      </c>
      <c r="BN85">
        <v>7.1978862555267975E-2</v>
      </c>
      <c r="BO85">
        <v>0.11573615528678299</v>
      </c>
      <c r="BP85">
        <v>0.85610807149577894</v>
      </c>
      <c r="BQ85">
        <v>4.8697160045008125E-2</v>
      </c>
      <c r="BR85">
        <v>0.46613580202480004</v>
      </c>
      <c r="BS85">
        <v>0.13103868556118181</v>
      </c>
      <c r="BT85">
        <v>0.14225789636656905</v>
      </c>
      <c r="BU85">
        <v>0.32612721607461737</v>
      </c>
      <c r="BV85">
        <v>0.10671606881714557</v>
      </c>
      <c r="BW85">
        <v>0.2698388531866498</v>
      </c>
      <c r="BX85">
        <v>0.29870414608765006</v>
      </c>
      <c r="BY85">
        <v>0.78474572681121568</v>
      </c>
      <c r="BZ85">
        <v>0.19911001294921782</v>
      </c>
      <c r="CA85">
        <v>0.67076417426819401</v>
      </c>
      <c r="CB85">
        <v>0.78628248793340472</v>
      </c>
      <c r="CC85">
        <v>0.29164099396772336</v>
      </c>
      <c r="CD85">
        <v>0.41752875701112768</v>
      </c>
      <c r="CE85">
        <v>0.76124960628496918</v>
      </c>
      <c r="CF85">
        <v>0.44371032468234084</v>
      </c>
      <c r="CG85">
        <v>0.89042570526938736</v>
      </c>
      <c r="CH85">
        <v>8.2178450653238144E-2</v>
      </c>
      <c r="CI85">
        <v>0.28589086545181458</v>
      </c>
      <c r="CJ85">
        <v>0.94551660227098799</v>
      </c>
      <c r="CK85">
        <v>0.12987790337308525</v>
      </c>
      <c r="CL85">
        <v>0.74221602707020229</v>
      </c>
      <c r="CM85">
        <v>0.5149288564566783</v>
      </c>
      <c r="CN85">
        <v>0.3276262610375511</v>
      </c>
      <c r="CO85">
        <v>0.82883664978938332</v>
      </c>
      <c r="CP85">
        <v>0.21606458153355934</v>
      </c>
      <c r="CQ85">
        <v>0.18158224108628951</v>
      </c>
      <c r="CR85">
        <v>0.53051670844926457</v>
      </c>
      <c r="CS85">
        <v>0.41592068022737605</v>
      </c>
      <c r="CT85">
        <v>0.96832751306018205</v>
      </c>
      <c r="CU85">
        <v>0.15583276404795843</v>
      </c>
      <c r="CV85">
        <v>0.64490271499971663</v>
      </c>
      <c r="CW85">
        <v>0.80089101221703096</v>
      </c>
      <c r="CX85">
        <v>0.76195798346107768</v>
      </c>
      <c r="CY85">
        <v>0.40068257124390882</v>
      </c>
      <c r="CZ85">
        <v>0.31485918642856991</v>
      </c>
      <c r="DA85">
        <v>0.44339691498513423</v>
      </c>
      <c r="DB85">
        <v>0.81242906900324607</v>
      </c>
      <c r="DC85">
        <v>7.7213680879690383E-2</v>
      </c>
      <c r="DD85">
        <v>0.52688691943925003</v>
      </c>
      <c r="DE85">
        <v>0.76776281287458747</v>
      </c>
      <c r="DF85">
        <v>0.40991224132358894</v>
      </c>
      <c r="DG85">
        <v>0.9594490389670185</v>
      </c>
      <c r="DH85">
        <v>0.96033869508865966</v>
      </c>
      <c r="DI85">
        <v>0.69765146572647296</v>
      </c>
      <c r="DJ85">
        <v>0.84637189969097459</v>
      </c>
      <c r="DK85">
        <v>0.42975386506148716</v>
      </c>
      <c r="DL85">
        <v>0.82403576886541163</v>
      </c>
    </row>
    <row r="86" spans="17:116" x14ac:dyDescent="0.25">
      <c r="Q86">
        <v>0.59603773234980673</v>
      </c>
      <c r="R86">
        <v>0.89789640745185473</v>
      </c>
      <c r="S86">
        <v>0.45194458466528165</v>
      </c>
      <c r="T86">
        <v>0.75909299773104166</v>
      </c>
      <c r="U86">
        <v>0.26365771656017412</v>
      </c>
      <c r="V86">
        <v>0.5937613374699906</v>
      </c>
      <c r="W86">
        <v>0.54142229277770326</v>
      </c>
      <c r="X86">
        <v>0.51966436982373931</v>
      </c>
      <c r="Y86">
        <v>0.83510303894380122</v>
      </c>
      <c r="Z86">
        <v>0.75827246707181661</v>
      </c>
      <c r="AA86">
        <v>0.15767337178358432</v>
      </c>
      <c r="AB86">
        <v>6.6613027207647946E-2</v>
      </c>
      <c r="AC86">
        <v>0.41786720631047486</v>
      </c>
      <c r="AD86">
        <v>8.5160175173590869E-2</v>
      </c>
      <c r="AE86">
        <v>0.56940737983591982</v>
      </c>
      <c r="AF86">
        <v>0.36120436856859772</v>
      </c>
      <c r="AG86">
        <v>0.59943071219823119</v>
      </c>
      <c r="AH86">
        <v>0.22035149882847627</v>
      </c>
      <c r="AI86">
        <v>0.283396994465414</v>
      </c>
      <c r="AJ86">
        <v>0.45320964483087733</v>
      </c>
      <c r="AK86">
        <v>0.18324888404629691</v>
      </c>
      <c r="AL86">
        <v>0.89861721868196809</v>
      </c>
      <c r="AM86">
        <v>0.5310316756085971</v>
      </c>
      <c r="AN86">
        <v>0.47341315203209877</v>
      </c>
      <c r="AO86">
        <v>0.60189310724203793</v>
      </c>
      <c r="AP86">
        <v>0.40353322405449088</v>
      </c>
      <c r="AQ86">
        <v>0.31112043915493204</v>
      </c>
      <c r="AR86">
        <v>0.72515994058754574</v>
      </c>
      <c r="AS86">
        <v>7.1035102866843225E-3</v>
      </c>
      <c r="AT86">
        <v>0.97490152552673126</v>
      </c>
      <c r="AU86">
        <v>0.71920919802771177</v>
      </c>
      <c r="AV86">
        <v>0.56486083015730593</v>
      </c>
      <c r="AW86">
        <v>0.70953997490150389</v>
      </c>
      <c r="AX86">
        <v>0.60342050766969635</v>
      </c>
      <c r="AY86">
        <v>0.40413282408784124</v>
      </c>
      <c r="AZ86">
        <v>0.19979236668877776</v>
      </c>
      <c r="BA86">
        <v>0.37216025048634238</v>
      </c>
      <c r="BB86">
        <v>0.19714702636852421</v>
      </c>
      <c r="BC86">
        <v>0.39227296527630706</v>
      </c>
      <c r="BD86">
        <v>0.72411897861165397</v>
      </c>
      <c r="BE86">
        <v>0.78381594505367769</v>
      </c>
      <c r="BF86">
        <v>6.7723372168567053E-2</v>
      </c>
      <c r="BG86">
        <v>0.32256506749702857</v>
      </c>
      <c r="BH86">
        <v>0.12285488831756708</v>
      </c>
      <c r="BI86">
        <v>0.76918516682628457</v>
      </c>
      <c r="BJ86">
        <v>0.37885040094078182</v>
      </c>
      <c r="BK86">
        <v>0.90111463941822856</v>
      </c>
      <c r="BL86">
        <v>5.8200726422667159E-2</v>
      </c>
      <c r="BM86">
        <v>0.80066119701417304</v>
      </c>
      <c r="BN86">
        <v>0.50494287619345268</v>
      </c>
      <c r="BO86">
        <v>0.25531409589880205</v>
      </c>
      <c r="BP86">
        <v>0.65106282213494748</v>
      </c>
      <c r="BQ86">
        <v>0.29930318731923133</v>
      </c>
      <c r="BR86">
        <v>0.66792966217093253</v>
      </c>
      <c r="BS86">
        <v>0.9485391807283321</v>
      </c>
      <c r="BT86">
        <v>0.81462093294954041</v>
      </c>
      <c r="BU86">
        <v>0.60350949743637194</v>
      </c>
      <c r="BV86">
        <v>0.27810132260886622</v>
      </c>
      <c r="BW86">
        <v>0.44441634167514033</v>
      </c>
      <c r="BX86">
        <v>0.82421859155313193</v>
      </c>
      <c r="BY86">
        <v>0.86211464330868015</v>
      </c>
      <c r="BZ86">
        <v>3.9238934547761062E-2</v>
      </c>
      <c r="CA86">
        <v>0.57690319356138819</v>
      </c>
      <c r="CB86">
        <v>0.97759096639345788</v>
      </c>
      <c r="CC86">
        <v>0.13220795014986919</v>
      </c>
      <c r="CD86">
        <v>0.62560542186532619</v>
      </c>
      <c r="CE86">
        <v>0.28217513936855543</v>
      </c>
      <c r="CF86">
        <v>0.45337073858285515</v>
      </c>
      <c r="CG86">
        <v>0.76535062222041184</v>
      </c>
      <c r="CH86">
        <v>0.71978782666464003</v>
      </c>
      <c r="CI86">
        <v>0.24757267342972611</v>
      </c>
      <c r="CJ86">
        <v>0.62255275334011562</v>
      </c>
      <c r="CK86">
        <v>0.30191755327547032</v>
      </c>
      <c r="CL86">
        <v>0.34361771839399702</v>
      </c>
      <c r="CM86">
        <v>0.88093934744471492</v>
      </c>
      <c r="CN86">
        <v>0.91665825454518224</v>
      </c>
      <c r="CO86">
        <v>0.71204488823476275</v>
      </c>
      <c r="CP86">
        <v>0.20417435360498448</v>
      </c>
      <c r="CQ86">
        <v>0.40765375455259822</v>
      </c>
      <c r="CR86">
        <v>0.77885046106716027</v>
      </c>
      <c r="CS86">
        <v>0.30170514058102382</v>
      </c>
      <c r="CT86">
        <v>0.25751264623496506</v>
      </c>
      <c r="CU86">
        <v>0.24302567359184568</v>
      </c>
      <c r="CV86">
        <v>0.96646734551643498</v>
      </c>
      <c r="CW86">
        <v>0.8871273169079732</v>
      </c>
      <c r="CX86">
        <v>0.68870635320475504</v>
      </c>
      <c r="CY86">
        <v>0.99642182389924372</v>
      </c>
      <c r="CZ86">
        <v>7.0059514472567308E-2</v>
      </c>
      <c r="DA86">
        <v>0.26581863508353204</v>
      </c>
      <c r="DB86">
        <v>0.81614215536816448</v>
      </c>
      <c r="DC86">
        <v>0.54343487074334984</v>
      </c>
      <c r="DD86">
        <v>0.28519257043878277</v>
      </c>
      <c r="DE86">
        <v>8.7561279285549576E-2</v>
      </c>
      <c r="DF86">
        <v>0.15065086338238437</v>
      </c>
      <c r="DG86">
        <v>0.75345627839689922</v>
      </c>
      <c r="DH86">
        <v>0.90543713594719044</v>
      </c>
      <c r="DI86">
        <v>0.50943913735732327</v>
      </c>
      <c r="DJ86">
        <v>0.41309498627181895</v>
      </c>
      <c r="DK86">
        <v>0.21718717553394318</v>
      </c>
      <c r="DL86">
        <v>0.20657791885594667</v>
      </c>
    </row>
    <row r="87" spans="17:116" x14ac:dyDescent="0.25">
      <c r="Q87">
        <v>0.20522611231096377</v>
      </c>
      <c r="R87">
        <v>0.7369760059751933</v>
      </c>
      <c r="S87">
        <v>5.2681682373443728E-2</v>
      </c>
      <c r="T87">
        <v>0.59812958959085116</v>
      </c>
      <c r="U87">
        <v>0.44202637174926984</v>
      </c>
      <c r="V87">
        <v>0.35232394957911684</v>
      </c>
      <c r="W87">
        <v>0.3848358165064385</v>
      </c>
      <c r="X87">
        <v>0.68388090973250337</v>
      </c>
      <c r="Y87">
        <v>0.6057414829156218</v>
      </c>
      <c r="Z87">
        <v>0.19843071432168147</v>
      </c>
      <c r="AA87">
        <v>0.72151128658155916</v>
      </c>
      <c r="AB87">
        <v>1.3068084252284562E-2</v>
      </c>
      <c r="AC87">
        <v>0.55298244168668287</v>
      </c>
      <c r="AD87">
        <v>5.1886804912451012E-2</v>
      </c>
      <c r="AE87">
        <v>0.79163804518139114</v>
      </c>
      <c r="AF87">
        <v>0.88856872644235363</v>
      </c>
      <c r="AG87">
        <v>0.84478939035499145</v>
      </c>
      <c r="AH87">
        <v>0.88792967637107001</v>
      </c>
      <c r="AI87">
        <v>0.5686786402785593</v>
      </c>
      <c r="AJ87">
        <v>0.20425317573088275</v>
      </c>
      <c r="AK87">
        <v>0.18176585299950987</v>
      </c>
      <c r="AL87">
        <v>0.33376930818642636</v>
      </c>
      <c r="AM87">
        <v>0.15970269889329258</v>
      </c>
      <c r="AN87">
        <v>0.65153283102645609</v>
      </c>
      <c r="AO87">
        <v>0.91526051082529936</v>
      </c>
      <c r="AP87">
        <v>0.98480381526497496</v>
      </c>
      <c r="AQ87">
        <v>0.96959671731905939</v>
      </c>
      <c r="AR87">
        <v>0.6206877904822381</v>
      </c>
      <c r="AS87">
        <v>0.98611732606037794</v>
      </c>
      <c r="AT87">
        <v>0.86958623897175968</v>
      </c>
      <c r="AU87">
        <v>0.41777994165185728</v>
      </c>
      <c r="AV87">
        <v>0.22813396289033072</v>
      </c>
      <c r="AW87">
        <v>0.71497654593801596</v>
      </c>
      <c r="AX87">
        <v>0.99598465725475815</v>
      </c>
      <c r="AY87">
        <v>0.77664589897983483</v>
      </c>
      <c r="AZ87">
        <v>0.65070088095782186</v>
      </c>
      <c r="BA87">
        <v>0.74467888676847593</v>
      </c>
      <c r="BB87">
        <v>0.70267395320214643</v>
      </c>
      <c r="BC87">
        <v>0.17222139828007421</v>
      </c>
      <c r="BD87">
        <v>0.59767950860883201</v>
      </c>
      <c r="BE87">
        <v>2.1781047339177739E-2</v>
      </c>
      <c r="BF87">
        <v>0.12299291806457741</v>
      </c>
      <c r="BG87">
        <v>0.12477531221470062</v>
      </c>
      <c r="BH87">
        <v>0.62966826057476677</v>
      </c>
      <c r="BI87">
        <v>0.18331410478444177</v>
      </c>
      <c r="BJ87">
        <v>0.53915008800259412</v>
      </c>
      <c r="BK87">
        <v>0.2043412734768415</v>
      </c>
      <c r="BL87">
        <v>4.6973816060378093E-2</v>
      </c>
      <c r="BM87">
        <v>0.54117452897325125</v>
      </c>
      <c r="BN87">
        <v>8.6376046300480791E-2</v>
      </c>
      <c r="BO87">
        <v>0.51047771702184863</v>
      </c>
      <c r="BP87">
        <v>0.61298587157541018</v>
      </c>
      <c r="BQ87">
        <v>0.34557174210337216</v>
      </c>
      <c r="BR87">
        <v>7.1406197217976031E-2</v>
      </c>
      <c r="BS87">
        <v>0.49158987774259749</v>
      </c>
      <c r="BT87">
        <v>0.11551631004996787</v>
      </c>
      <c r="BU87">
        <v>0.69700800073449165</v>
      </c>
      <c r="BV87">
        <v>0.52690221344250077</v>
      </c>
      <c r="BW87">
        <v>0.91796521880002668</v>
      </c>
      <c r="BX87">
        <v>0.54774083506205606</v>
      </c>
      <c r="BY87">
        <v>0.57406814445260412</v>
      </c>
      <c r="BZ87">
        <v>0.13457366902509449</v>
      </c>
      <c r="CA87">
        <v>0.85933049545297568</v>
      </c>
      <c r="CB87">
        <v>0.69612284367419708</v>
      </c>
      <c r="CC87">
        <v>0.83377472428950483</v>
      </c>
      <c r="CD87">
        <v>0.71289424722695127</v>
      </c>
      <c r="CE87">
        <v>0.54572901588844225</v>
      </c>
      <c r="CF87">
        <v>0.81599204039131923</v>
      </c>
      <c r="CG87">
        <v>6.9155683146146174E-2</v>
      </c>
      <c r="CH87">
        <v>0.3892911783015755</v>
      </c>
      <c r="CI87">
        <v>0.43998909977300804</v>
      </c>
      <c r="CJ87">
        <v>0.34427587071197152</v>
      </c>
      <c r="CK87">
        <v>0.34465326227230908</v>
      </c>
      <c r="CL87">
        <v>5.101577634747434E-2</v>
      </c>
      <c r="CM87">
        <v>0.23726650854549075</v>
      </c>
      <c r="CN87">
        <v>0.4057074252646633</v>
      </c>
      <c r="CO87">
        <v>0.66395052425828593</v>
      </c>
      <c r="CP87">
        <v>0.86942574062616318</v>
      </c>
      <c r="CQ87">
        <v>0.84152568954858342</v>
      </c>
      <c r="CR87">
        <v>0.83512405663778821</v>
      </c>
      <c r="CS87">
        <v>0.9646872397180557</v>
      </c>
      <c r="CT87">
        <v>0.40470827102503115</v>
      </c>
      <c r="CU87">
        <v>0.85125673683094516</v>
      </c>
      <c r="CV87">
        <v>0.40373941671241464</v>
      </c>
      <c r="CW87">
        <v>0.33613853262422766</v>
      </c>
      <c r="CX87">
        <v>0.4278559025398434</v>
      </c>
      <c r="CY87">
        <v>0.18414584380205445</v>
      </c>
      <c r="CZ87">
        <v>0.70765897997679406</v>
      </c>
      <c r="DA87">
        <v>0.13016935209442249</v>
      </c>
      <c r="DB87">
        <v>0.60453391932323286</v>
      </c>
      <c r="DC87">
        <v>0.3389486734699183</v>
      </c>
      <c r="DD87">
        <v>2.6249148067669426E-2</v>
      </c>
      <c r="DE87">
        <v>4.2101725814282509E-3</v>
      </c>
      <c r="DF87">
        <v>0.55943192220685212</v>
      </c>
      <c r="DG87">
        <v>0.39223499349464008</v>
      </c>
      <c r="DH87">
        <v>0.35119811086025421</v>
      </c>
      <c r="DI87">
        <v>0.3279737585565865</v>
      </c>
      <c r="DJ87">
        <v>0.24160978423604829</v>
      </c>
      <c r="DK87">
        <v>6.1017982230218148E-2</v>
      </c>
      <c r="DL87">
        <v>0.46893048297243628</v>
      </c>
    </row>
    <row r="88" spans="17:116" x14ac:dyDescent="0.25">
      <c r="Q88">
        <v>0.99937235323369022</v>
      </c>
      <c r="R88">
        <v>4.7208108071698618E-2</v>
      </c>
      <c r="S88">
        <v>0.84215637215212635</v>
      </c>
      <c r="T88">
        <v>2.9057906032917025E-2</v>
      </c>
      <c r="U88">
        <v>0.58902214927809937</v>
      </c>
      <c r="V88">
        <v>0.99785506021392933</v>
      </c>
      <c r="W88">
        <v>0.14587336099999515</v>
      </c>
      <c r="X88">
        <v>0.83360538095236536</v>
      </c>
      <c r="Y88">
        <v>4.9773333180201718E-2</v>
      </c>
      <c r="Z88">
        <v>3.5232162761068497E-2</v>
      </c>
      <c r="AA88">
        <v>0.17367251749254553</v>
      </c>
      <c r="AB88">
        <v>0.57760027229670552</v>
      </c>
      <c r="AC88">
        <v>0.8236012259449037</v>
      </c>
      <c r="AD88">
        <v>0.79896700489926875</v>
      </c>
      <c r="AE88">
        <v>0.86628211571840552</v>
      </c>
      <c r="AF88">
        <v>0.96798547046062122</v>
      </c>
      <c r="AG88">
        <v>0.79663239376102446</v>
      </c>
      <c r="AH88">
        <v>0.93806612702122028</v>
      </c>
      <c r="AI88">
        <v>0.95876047540432197</v>
      </c>
      <c r="AJ88">
        <v>0.19795594584602494</v>
      </c>
      <c r="AK88">
        <v>0.33667115381092416</v>
      </c>
      <c r="AL88">
        <v>0.65872857708619437</v>
      </c>
      <c r="AM88">
        <v>0.58468256351487602</v>
      </c>
      <c r="AN88">
        <v>0.37878327959738423</v>
      </c>
      <c r="AO88">
        <v>0.24191592591048283</v>
      </c>
      <c r="AP88">
        <v>6.7635366851892087E-2</v>
      </c>
      <c r="AQ88">
        <v>0.45826485243218612</v>
      </c>
      <c r="AR88">
        <v>0.83044273649988964</v>
      </c>
      <c r="AS88">
        <v>0.98944216541619712</v>
      </c>
      <c r="AT88">
        <v>0.52283355247188457</v>
      </c>
      <c r="AU88">
        <v>0.95964582637832407</v>
      </c>
      <c r="AV88">
        <v>0.89298786152072918</v>
      </c>
      <c r="AW88">
        <v>0.24511499508123613</v>
      </c>
      <c r="AX88">
        <v>0.48569369282004371</v>
      </c>
      <c r="AY88">
        <v>0.20908418564927356</v>
      </c>
      <c r="AZ88">
        <v>0.62711426151560645</v>
      </c>
      <c r="BA88">
        <v>0.10048934477097049</v>
      </c>
      <c r="BB88">
        <v>0.11718199570118343</v>
      </c>
      <c r="BC88">
        <v>5.5706781322445442E-2</v>
      </c>
      <c r="BD88">
        <v>0.30762636773668811</v>
      </c>
      <c r="BE88">
        <v>0.40988454201393898</v>
      </c>
      <c r="BF88">
        <v>0.68741411889471737</v>
      </c>
      <c r="BG88">
        <v>0.30538866501933182</v>
      </c>
      <c r="BH88">
        <v>0.43340615485777989</v>
      </c>
      <c r="BI88">
        <v>0.69317385825630495</v>
      </c>
      <c r="BJ88">
        <v>0.87178893517094647</v>
      </c>
      <c r="BK88">
        <v>5.0459313865244937E-2</v>
      </c>
      <c r="BL88">
        <v>0.77224847057052526</v>
      </c>
      <c r="BM88">
        <v>0.46355647312856174</v>
      </c>
      <c r="BN88">
        <v>0.79944959560486062</v>
      </c>
      <c r="BO88">
        <v>0.60580543533613795</v>
      </c>
      <c r="BP88">
        <v>0.82650743621084644</v>
      </c>
      <c r="BQ88">
        <v>0.34085802672284427</v>
      </c>
      <c r="BR88">
        <v>0.77800744505352726</v>
      </c>
      <c r="BS88">
        <v>2.244487069119927E-2</v>
      </c>
      <c r="BT88">
        <v>0.64240205826803209</v>
      </c>
      <c r="BU88">
        <v>0.24194125034320013</v>
      </c>
      <c r="BV88">
        <v>0.31634662056849217</v>
      </c>
      <c r="BW88">
        <v>5.1487603161552986E-2</v>
      </c>
      <c r="BX88">
        <v>0.87107764961187661</v>
      </c>
      <c r="BY88">
        <v>6.4923838240229514E-2</v>
      </c>
      <c r="BZ88">
        <v>0.82834235729406136</v>
      </c>
      <c r="CA88">
        <v>0.36161798497661568</v>
      </c>
      <c r="CB88">
        <v>0.66155745534259958</v>
      </c>
      <c r="CC88">
        <v>0.36709591967043842</v>
      </c>
      <c r="CD88">
        <v>0.46035408337572048</v>
      </c>
      <c r="CE88">
        <v>0.34877983295083137</v>
      </c>
      <c r="CF88">
        <v>0.57806641011488424</v>
      </c>
      <c r="CG88">
        <v>0.40154073827815751</v>
      </c>
      <c r="CH88">
        <v>0.74291762978485854</v>
      </c>
      <c r="CI88">
        <v>0.4053691170956748</v>
      </c>
      <c r="CJ88">
        <v>0.34142599662223483</v>
      </c>
      <c r="CK88">
        <v>0.35603982696825165</v>
      </c>
      <c r="CL88">
        <v>0.87846765519944703</v>
      </c>
      <c r="CM88">
        <v>0.64216871376926576</v>
      </c>
      <c r="CN88">
        <v>0.95026492795907114</v>
      </c>
      <c r="CO88">
        <v>0.76318448603763933</v>
      </c>
      <c r="CP88">
        <v>0.44616437565587308</v>
      </c>
      <c r="CQ88">
        <v>0.99166031632951857</v>
      </c>
      <c r="CR88">
        <v>0.3072936722018289</v>
      </c>
      <c r="CS88">
        <v>0.14248169416167245</v>
      </c>
      <c r="CT88">
        <v>0.5240453617850851</v>
      </c>
      <c r="CU88">
        <v>0.86082509132072138</v>
      </c>
      <c r="CV88">
        <v>0.37454886080467897</v>
      </c>
      <c r="CW88">
        <v>0.65568896275219957</v>
      </c>
      <c r="CX88">
        <v>0.73263018935194424</v>
      </c>
      <c r="CY88">
        <v>0.3724166254443686</v>
      </c>
      <c r="CZ88">
        <v>0.71500548914400697</v>
      </c>
      <c r="DA88">
        <v>0.28023588329242344</v>
      </c>
      <c r="DB88">
        <v>0.4079368148905822</v>
      </c>
      <c r="DC88">
        <v>0.55878604040778646</v>
      </c>
      <c r="DD88">
        <v>4.9029844870775552E-2</v>
      </c>
      <c r="DE88">
        <v>0.73343347588669494</v>
      </c>
      <c r="DF88">
        <v>0.2614936832310164</v>
      </c>
      <c r="DG88">
        <v>0.34079001181211344</v>
      </c>
      <c r="DH88">
        <v>0.11003300676605354</v>
      </c>
      <c r="DI88">
        <v>0.84548644941184281</v>
      </c>
      <c r="DJ88">
        <v>0.73374667370824564</v>
      </c>
      <c r="DK88">
        <v>0.3374094886804766</v>
      </c>
      <c r="DL88">
        <v>0.90991533096068022</v>
      </c>
    </row>
    <row r="89" spans="17:116" x14ac:dyDescent="0.25">
      <c r="Q89">
        <v>0.22639747645371211</v>
      </c>
      <c r="R89">
        <v>0.6609432519066305</v>
      </c>
      <c r="S89">
        <v>0.33500397501816259</v>
      </c>
      <c r="T89">
        <v>0.28536565337481545</v>
      </c>
      <c r="U89">
        <v>0.78740879406256736</v>
      </c>
      <c r="V89">
        <v>0.35309348847407351</v>
      </c>
      <c r="W89">
        <v>0.94247730387597684</v>
      </c>
      <c r="X89">
        <v>0.28092836596849757</v>
      </c>
      <c r="Y89">
        <v>0.2088091766146658</v>
      </c>
      <c r="Z89">
        <v>0.92625053263285606</v>
      </c>
      <c r="AA89">
        <v>0.84912129428965621</v>
      </c>
      <c r="AB89">
        <v>0.48979236484048183</v>
      </c>
      <c r="AC89">
        <v>0.46214209837206077</v>
      </c>
      <c r="AD89">
        <v>0.90887511200884408</v>
      </c>
      <c r="AE89">
        <v>0.2738020388576814</v>
      </c>
      <c r="AF89">
        <v>0.22115062128898733</v>
      </c>
      <c r="AG89">
        <v>0.13157867914452614</v>
      </c>
      <c r="AH89">
        <v>0.44553487839127004</v>
      </c>
      <c r="AI89">
        <v>0.80936768066305742</v>
      </c>
      <c r="AJ89">
        <v>1.131879188692686E-2</v>
      </c>
      <c r="AK89">
        <v>0.37318212150869207</v>
      </c>
      <c r="AL89">
        <v>0.2329423368647825</v>
      </c>
      <c r="AM89">
        <v>0.93801734902888789</v>
      </c>
      <c r="AN89">
        <v>0.47971181270799068</v>
      </c>
      <c r="AO89">
        <v>0.4610396051764809</v>
      </c>
      <c r="AP89">
        <v>8.1289438218962395E-2</v>
      </c>
      <c r="AQ89">
        <v>0.55489974842968537</v>
      </c>
      <c r="AR89">
        <v>0.88175632794000691</v>
      </c>
      <c r="AS89">
        <v>0.94022369880788315</v>
      </c>
      <c r="AT89">
        <v>0.1482729922203756</v>
      </c>
      <c r="AU89">
        <v>0.40038359630875786</v>
      </c>
      <c r="AV89">
        <v>0.37862634831095177</v>
      </c>
      <c r="AW89">
        <v>0.70069376185729193</v>
      </c>
      <c r="AX89">
        <v>0.72476220046404638</v>
      </c>
      <c r="AY89">
        <v>0.10089775739949758</v>
      </c>
      <c r="AZ89">
        <v>0.12820242046571834</v>
      </c>
      <c r="BA89">
        <v>0.28729839381978173</v>
      </c>
      <c r="BB89">
        <v>0.7688527040763482</v>
      </c>
      <c r="BC89">
        <v>0.11373373381570584</v>
      </c>
      <c r="BD89">
        <v>0.19032680404705205</v>
      </c>
      <c r="BE89">
        <v>0.4108695460981342</v>
      </c>
      <c r="BF89">
        <v>0.36113922977595236</v>
      </c>
      <c r="BG89">
        <v>0.95970262962816655</v>
      </c>
      <c r="BH89">
        <v>0.45085257822366831</v>
      </c>
      <c r="BI89">
        <v>3.4497734646471656E-2</v>
      </c>
      <c r="BJ89">
        <v>1.3578962998134603E-2</v>
      </c>
      <c r="BK89">
        <v>0.57032260467993334</v>
      </c>
      <c r="BL89">
        <v>0.34962756162535769</v>
      </c>
      <c r="BM89">
        <v>0.90360972263783101</v>
      </c>
      <c r="BN89">
        <v>0.56241302613839128</v>
      </c>
      <c r="BO89">
        <v>0.66965670514077047</v>
      </c>
      <c r="BP89">
        <v>0.90982818750678174</v>
      </c>
      <c r="BQ89">
        <v>0.63395650410345006</v>
      </c>
      <c r="BR89">
        <v>0.29815379998302038</v>
      </c>
      <c r="BS89">
        <v>0.37979663324319568</v>
      </c>
      <c r="BT89">
        <v>0.19406208142477732</v>
      </c>
      <c r="BU89">
        <v>9.502867273807758E-2</v>
      </c>
      <c r="BV89">
        <v>0.48792196065991073</v>
      </c>
      <c r="BW89">
        <v>9.2902640983230533E-2</v>
      </c>
      <c r="BX89">
        <v>0.6081640963070678</v>
      </c>
      <c r="BY89">
        <v>0.99091683171289269</v>
      </c>
      <c r="BZ89">
        <v>5.531252319081581E-3</v>
      </c>
      <c r="CA89">
        <v>0.53375602570020697</v>
      </c>
      <c r="CB89">
        <v>0.22925540173265979</v>
      </c>
      <c r="CC89">
        <v>0.72862741645181228</v>
      </c>
      <c r="CD89">
        <v>6.1183973248421175E-2</v>
      </c>
      <c r="CE89">
        <v>9.9128272744360924E-2</v>
      </c>
      <c r="CF89">
        <v>0.75009362236862975</v>
      </c>
      <c r="CG89">
        <v>0.88079228231280648</v>
      </c>
      <c r="CH89">
        <v>0.4723315940724877</v>
      </c>
      <c r="CI89">
        <v>0.97991238590173868</v>
      </c>
      <c r="CJ89">
        <v>0.93086894097558215</v>
      </c>
      <c r="CK89">
        <v>0.27519632119228188</v>
      </c>
      <c r="CL89">
        <v>0.91439742940032986</v>
      </c>
      <c r="CM89">
        <v>0.50848114063959571</v>
      </c>
      <c r="CN89">
        <v>4.6092214694466449E-3</v>
      </c>
      <c r="CO89">
        <v>0.47849105143549958</v>
      </c>
      <c r="CP89">
        <v>0.47194314804138893</v>
      </c>
      <c r="CQ89">
        <v>0.1649839144806502</v>
      </c>
      <c r="CR89">
        <v>0.51835111446557103</v>
      </c>
      <c r="CS89">
        <v>0.93762216637306484</v>
      </c>
      <c r="CT89">
        <v>0.59862294986975328</v>
      </c>
      <c r="CU89">
        <v>0.28731767084700888</v>
      </c>
      <c r="CV89">
        <v>0.9581723884741804</v>
      </c>
      <c r="CW89">
        <v>0.42235420492573894</v>
      </c>
      <c r="CX89">
        <v>0.15197357568213743</v>
      </c>
      <c r="CY89">
        <v>0.74381377427169526</v>
      </c>
      <c r="CZ89">
        <v>0.20640412231915306</v>
      </c>
      <c r="DA89">
        <v>0.30621229640220737</v>
      </c>
      <c r="DB89">
        <v>0.52228996607861466</v>
      </c>
      <c r="DC89">
        <v>0.62108385807462207</v>
      </c>
      <c r="DD89">
        <v>0.87589715086339792</v>
      </c>
      <c r="DE89">
        <v>0.39724562943099162</v>
      </c>
      <c r="DF89">
        <v>0.56065364176870269</v>
      </c>
      <c r="DG89">
        <v>0.39074281042914727</v>
      </c>
      <c r="DH89">
        <v>0.69646822465533131</v>
      </c>
      <c r="DI89">
        <v>0.22576134000883297</v>
      </c>
      <c r="DJ89">
        <v>0.41344722674856826</v>
      </c>
      <c r="DK89">
        <v>0.67654089768892023</v>
      </c>
      <c r="DL89">
        <v>0.51948320288556493</v>
      </c>
    </row>
    <row r="90" spans="17:116" x14ac:dyDescent="0.25">
      <c r="Q90">
        <v>0.91780798727937185</v>
      </c>
      <c r="R90">
        <v>3.5700707109462826E-3</v>
      </c>
      <c r="S90">
        <v>0.27299145220344129</v>
      </c>
      <c r="T90">
        <v>0.2603790899968812</v>
      </c>
      <c r="U90">
        <v>0.39436985937023294</v>
      </c>
      <c r="V90">
        <v>0.31771587505774979</v>
      </c>
      <c r="W90">
        <v>0.49893594216064718</v>
      </c>
      <c r="X90">
        <v>0.26121495971598785</v>
      </c>
      <c r="Y90">
        <v>0.60344637071666418</v>
      </c>
      <c r="Z90">
        <v>0.65813380835893298</v>
      </c>
      <c r="AA90">
        <v>0.43155821871368083</v>
      </c>
      <c r="AB90">
        <v>5.5862539133196609E-2</v>
      </c>
      <c r="AC90">
        <v>0.83732382712389941</v>
      </c>
      <c r="AD90">
        <v>0.56863318381611805</v>
      </c>
      <c r="AE90">
        <v>0.75782525809535439</v>
      </c>
      <c r="AF90">
        <v>0.81318675447549005</v>
      </c>
      <c r="AG90">
        <v>0.51844270378775992</v>
      </c>
      <c r="AH90">
        <v>0.83712089959015046</v>
      </c>
      <c r="AI90">
        <v>0.5756818748676471</v>
      </c>
      <c r="AJ90">
        <v>0.9830200751621998</v>
      </c>
      <c r="AK90">
        <v>0.45148516796425842</v>
      </c>
      <c r="AL90">
        <v>0.24716157698190244</v>
      </c>
      <c r="AM90">
        <v>0.58517453926388474</v>
      </c>
      <c r="AN90">
        <v>0.21047711061204044</v>
      </c>
      <c r="AO90">
        <v>0.30703032084917248</v>
      </c>
      <c r="AP90">
        <v>0.55610805972290445</v>
      </c>
      <c r="AQ90">
        <v>0.74858153864456822</v>
      </c>
      <c r="AR90">
        <v>3.0618028304516987E-2</v>
      </c>
      <c r="AS90">
        <v>0.91098297866132483</v>
      </c>
      <c r="AT90">
        <v>0.9751604328711263</v>
      </c>
      <c r="AU90">
        <v>0.26193822733142813</v>
      </c>
      <c r="AV90">
        <v>0.70665762195567106</v>
      </c>
      <c r="AW90">
        <v>0.29583222664543918</v>
      </c>
      <c r="AX90">
        <v>0.57962488485816732</v>
      </c>
      <c r="AY90">
        <v>0.70732119206126765</v>
      </c>
      <c r="AZ90">
        <v>0.81275423370954236</v>
      </c>
      <c r="BA90">
        <v>0.27065626141553611</v>
      </c>
      <c r="BB90">
        <v>0.32647036198018164</v>
      </c>
      <c r="BC90">
        <v>0.47675200736393331</v>
      </c>
      <c r="BD90">
        <v>0.39279132118899396</v>
      </c>
      <c r="BE90">
        <v>0.81489239710966355</v>
      </c>
      <c r="BF90">
        <v>0.26955901400569093</v>
      </c>
      <c r="BG90">
        <v>0.55040354989065698</v>
      </c>
      <c r="BH90">
        <v>0.72459047614224481</v>
      </c>
      <c r="BI90">
        <v>0.41439319298628252</v>
      </c>
      <c r="BJ90">
        <v>0.96687531828064288</v>
      </c>
      <c r="BK90">
        <v>0.89382783419373801</v>
      </c>
      <c r="BL90">
        <v>0.49448661670102911</v>
      </c>
      <c r="BM90">
        <v>0.56438962080692434</v>
      </c>
      <c r="BN90">
        <v>8.1792944803956935E-2</v>
      </c>
      <c r="BO90">
        <v>0.49983791966105978</v>
      </c>
      <c r="BP90">
        <v>0.11953599126811776</v>
      </c>
      <c r="BQ90">
        <v>0.17429724418450454</v>
      </c>
      <c r="BR90">
        <v>0.98456213601909326</v>
      </c>
      <c r="BS90">
        <v>0.59606484351489808</v>
      </c>
      <c r="BT90">
        <v>0.1641551598140385</v>
      </c>
      <c r="BU90">
        <v>0.37915153367209098</v>
      </c>
      <c r="BV90">
        <v>0.8585391936055049</v>
      </c>
      <c r="BW90">
        <v>0.92474739966364528</v>
      </c>
      <c r="BX90">
        <v>0.15553909666024879</v>
      </c>
      <c r="BY90">
        <v>0.76079530030334586</v>
      </c>
      <c r="BZ90">
        <v>0.98197127915965243</v>
      </c>
      <c r="CA90">
        <v>0.15125962694654049</v>
      </c>
      <c r="CB90">
        <v>0.73212324197418188</v>
      </c>
      <c r="CC90">
        <v>0.39368642844026258</v>
      </c>
      <c r="CD90">
        <v>0.60574071181881117</v>
      </c>
      <c r="CE90">
        <v>0.19085777254452729</v>
      </c>
      <c r="CF90">
        <v>0.6255111598025469</v>
      </c>
      <c r="CG90">
        <v>0.35642742081311507</v>
      </c>
      <c r="CH90">
        <v>0.68502680560310325</v>
      </c>
      <c r="CI90">
        <v>0.85958482807702197</v>
      </c>
      <c r="CJ90">
        <v>0.1939235444327414</v>
      </c>
      <c r="CK90">
        <v>0.73445687395330439</v>
      </c>
      <c r="CL90">
        <v>0.31228609540241337</v>
      </c>
      <c r="CM90">
        <v>0.17306994710166923</v>
      </c>
      <c r="CN90">
        <v>0.9312774854935113</v>
      </c>
      <c r="CO90">
        <v>0.28751203177451057</v>
      </c>
      <c r="CP90">
        <v>0.86699105746828864</v>
      </c>
      <c r="CQ90">
        <v>0.93050239606272811</v>
      </c>
      <c r="CR90">
        <v>0.67535873205276697</v>
      </c>
      <c r="CS90">
        <v>0.90943449022445755</v>
      </c>
      <c r="CT90">
        <v>0.76745549439757799</v>
      </c>
      <c r="CU90">
        <v>0.39173747861340402</v>
      </c>
      <c r="CV90">
        <v>0.46510446224090107</v>
      </c>
      <c r="CW90">
        <v>2.2506678894389509E-3</v>
      </c>
      <c r="CX90">
        <v>0.31513634217993686</v>
      </c>
      <c r="CY90">
        <v>0.16534354915987204</v>
      </c>
      <c r="CZ90">
        <v>5.0323299103291141E-2</v>
      </c>
      <c r="DA90">
        <v>0.43644749342229988</v>
      </c>
      <c r="DB90">
        <v>0.56215990040713537</v>
      </c>
      <c r="DC90">
        <v>0.18370889847647964</v>
      </c>
      <c r="DD90">
        <v>0.41641893750657277</v>
      </c>
      <c r="DE90">
        <v>0.86171225205120106</v>
      </c>
      <c r="DF90">
        <v>8.7354394845563732E-2</v>
      </c>
      <c r="DG90">
        <v>0.11883877828141215</v>
      </c>
      <c r="DH90">
        <v>0.32696850174872139</v>
      </c>
      <c r="DI90">
        <v>0.36898267419272379</v>
      </c>
      <c r="DJ90">
        <v>0.99017024674035992</v>
      </c>
      <c r="DK90">
        <v>0.67332023707473621</v>
      </c>
      <c r="DL90">
        <v>0.88937531098427236</v>
      </c>
    </row>
    <row r="91" spans="17:116" x14ac:dyDescent="0.25">
      <c r="Q91">
        <v>0.74345889308080881</v>
      </c>
      <c r="R91">
        <v>0.72111594662335854</v>
      </c>
      <c r="S91">
        <v>0.29103878800421246</v>
      </c>
      <c r="T91">
        <v>0.50326398937053463</v>
      </c>
      <c r="U91">
        <v>0.76696660802055838</v>
      </c>
      <c r="V91">
        <v>0.590384369903874</v>
      </c>
      <c r="W91">
        <v>0.37622382594651071</v>
      </c>
      <c r="X91">
        <v>0.10552162068173065</v>
      </c>
      <c r="Y91">
        <v>0.53916371527675855</v>
      </c>
      <c r="Z91">
        <v>0.33817473304570322</v>
      </c>
      <c r="AA91">
        <v>0.54459298705943215</v>
      </c>
      <c r="AB91">
        <v>0.76625617653885048</v>
      </c>
      <c r="AC91">
        <v>0.61323678805051784</v>
      </c>
      <c r="AD91">
        <v>0.80982244413575355</v>
      </c>
      <c r="AE91">
        <v>0.4775508572356113</v>
      </c>
      <c r="AF91">
        <v>0.23829591093861158</v>
      </c>
      <c r="AG91">
        <v>0.51546832810429799</v>
      </c>
      <c r="AH91">
        <v>0.62577731231056255</v>
      </c>
      <c r="AI91">
        <v>0.97031120203480459</v>
      </c>
      <c r="AJ91">
        <v>0.6376421838158528</v>
      </c>
      <c r="AK91">
        <v>0.49521425549038067</v>
      </c>
      <c r="AL91">
        <v>0.7105301710285854</v>
      </c>
      <c r="AM91">
        <v>0.32813667173721317</v>
      </c>
      <c r="AN91">
        <v>0.84158013117054531</v>
      </c>
      <c r="AO91">
        <v>0.36979522592548086</v>
      </c>
      <c r="AP91">
        <v>0.97024081414756336</v>
      </c>
      <c r="AQ91">
        <v>0.94636274321973257</v>
      </c>
      <c r="AR91">
        <v>0.43982816099358679</v>
      </c>
      <c r="AS91">
        <v>0.76369611801588366</v>
      </c>
      <c r="AT91">
        <v>0.47090203399345043</v>
      </c>
      <c r="AU91">
        <v>0.94020284967667944</v>
      </c>
      <c r="AV91">
        <v>0.94351367466879843</v>
      </c>
      <c r="AW91">
        <v>0.4591259222693802</v>
      </c>
      <c r="AX91">
        <v>0.28700960758298777</v>
      </c>
      <c r="AY91">
        <v>0.9326830725228803</v>
      </c>
      <c r="AZ91">
        <v>9.1782247207391698E-2</v>
      </c>
      <c r="BA91">
        <v>0.60477682379386999</v>
      </c>
      <c r="BB91">
        <v>0.72451347959715839</v>
      </c>
      <c r="BC91">
        <v>0.65821012369258813</v>
      </c>
      <c r="BD91">
        <v>0.4929517849080618</v>
      </c>
      <c r="BE91">
        <v>0.49080658207490213</v>
      </c>
      <c r="BF91">
        <v>0.42276955761383128</v>
      </c>
      <c r="BG91">
        <v>0.23115232543701669</v>
      </c>
      <c r="BH91">
        <v>0.35831511694093643</v>
      </c>
      <c r="BI91">
        <v>0.22409047693666873</v>
      </c>
      <c r="BJ91">
        <v>3.9009950235529001E-3</v>
      </c>
      <c r="BK91">
        <v>0.52299912631303158</v>
      </c>
      <c r="BL91">
        <v>0.58574652028316176</v>
      </c>
      <c r="BM91">
        <v>0.82790270093168949</v>
      </c>
      <c r="BN91">
        <v>4.3752850122527498E-2</v>
      </c>
      <c r="BO91">
        <v>0.90806805334255736</v>
      </c>
      <c r="BP91">
        <v>0.34767887725580771</v>
      </c>
      <c r="BQ91">
        <v>0.76558052928747711</v>
      </c>
      <c r="BR91">
        <v>0.97770513231267042</v>
      </c>
      <c r="BS91">
        <v>0.25343144273621299</v>
      </c>
      <c r="BT91">
        <v>0.16152611234773784</v>
      </c>
      <c r="BU91">
        <v>0.55927636713330697</v>
      </c>
      <c r="BV91">
        <v>0.8645286162077821</v>
      </c>
      <c r="BW91">
        <v>0.74686677662797241</v>
      </c>
      <c r="BX91">
        <v>0.18994026331700198</v>
      </c>
      <c r="BY91">
        <v>0.61465303627642887</v>
      </c>
      <c r="BZ91">
        <v>0.7187962708078901</v>
      </c>
      <c r="CA91">
        <v>0.50950260428870209</v>
      </c>
      <c r="CB91">
        <v>3.6403719343204521E-2</v>
      </c>
      <c r="CC91">
        <v>0.73225466961160479</v>
      </c>
      <c r="CD91">
        <v>0.68443725557065704</v>
      </c>
      <c r="CE91">
        <v>6.9613959422826888E-2</v>
      </c>
      <c r="CF91">
        <v>0.89002249158286362</v>
      </c>
      <c r="CG91">
        <v>0.12221683530358618</v>
      </c>
      <c r="CH91">
        <v>0.50286651651987246</v>
      </c>
      <c r="CI91">
        <v>0.86338574166746884</v>
      </c>
      <c r="CJ91">
        <v>0.52269591621150013</v>
      </c>
      <c r="CK91">
        <v>0.6079201131428098</v>
      </c>
      <c r="CL91">
        <v>0.59475817553508215</v>
      </c>
      <c r="CM91">
        <v>0.33136893004174883</v>
      </c>
      <c r="CN91">
        <v>0.58558894001528494</v>
      </c>
      <c r="CO91">
        <v>0.28030689011341714</v>
      </c>
      <c r="CP91">
        <v>0.10529480386972989</v>
      </c>
      <c r="CQ91">
        <v>0.31159580461726533</v>
      </c>
      <c r="CR91">
        <v>0.39372414616276852</v>
      </c>
      <c r="CS91">
        <v>0.97616646454961487</v>
      </c>
      <c r="CT91">
        <v>0.14217534176759017</v>
      </c>
      <c r="CU91">
        <v>0.51535849950304713</v>
      </c>
      <c r="CV91">
        <v>0.54715061942585752</v>
      </c>
      <c r="CW91">
        <v>0.77756038134671002</v>
      </c>
      <c r="CX91">
        <v>0.63183220603907397</v>
      </c>
      <c r="CY91">
        <v>0.43542250974549468</v>
      </c>
      <c r="CZ91">
        <v>0.49579521050324349</v>
      </c>
      <c r="DA91">
        <v>0.41608935235430167</v>
      </c>
      <c r="DB91">
        <v>0.62485647159667157</v>
      </c>
      <c r="DC91">
        <v>0.92673455091148771</v>
      </c>
      <c r="DD91">
        <v>0.67135150172078895</v>
      </c>
      <c r="DE91">
        <v>0.55442539986823558</v>
      </c>
      <c r="DF91">
        <v>0.2231791059416306</v>
      </c>
      <c r="DG91">
        <v>5.3326452754079101E-2</v>
      </c>
      <c r="DH91">
        <v>0.9304194978108522</v>
      </c>
      <c r="DI91">
        <v>0.8612150003794854</v>
      </c>
      <c r="DJ91">
        <v>0.2038457269260725</v>
      </c>
      <c r="DK91">
        <v>0.18021114095803559</v>
      </c>
      <c r="DL91">
        <v>6.4942348867501831E-2</v>
      </c>
    </row>
    <row r="92" spans="17:116" x14ac:dyDescent="0.25">
      <c r="Q92">
        <v>0.42538024185136414</v>
      </c>
      <c r="R92">
        <v>0.8706822222472006</v>
      </c>
      <c r="S92">
        <v>0.18143168975708246</v>
      </c>
      <c r="T92">
        <v>5.1952104306833613E-2</v>
      </c>
      <c r="U92">
        <v>0.43294339741291349</v>
      </c>
      <c r="V92">
        <v>0.14843299222337292</v>
      </c>
      <c r="W92">
        <v>0.97174362574541884</v>
      </c>
      <c r="X92">
        <v>0.70547544575840337</v>
      </c>
      <c r="Y92">
        <v>0.68567979327954021</v>
      </c>
      <c r="Z92">
        <v>0.27257679836436477</v>
      </c>
      <c r="AA92">
        <v>0.65905291068318661</v>
      </c>
      <c r="AB92">
        <v>1.013522773548442E-2</v>
      </c>
      <c r="AC92">
        <v>0.749398590192489</v>
      </c>
      <c r="AD92">
        <v>5.4881280434471602E-2</v>
      </c>
      <c r="AE92">
        <v>0.20038214694560413</v>
      </c>
      <c r="AF92">
        <v>0.16439215277819774</v>
      </c>
      <c r="AG92">
        <v>0.70665943468002501</v>
      </c>
      <c r="AH92">
        <v>0.31363499252563765</v>
      </c>
      <c r="AI92">
        <v>0.42058859428731998</v>
      </c>
      <c r="AJ92">
        <v>0.81191149576955723</v>
      </c>
      <c r="AK92">
        <v>0.99412695282159813</v>
      </c>
      <c r="AL92">
        <v>0.53213066091524475</v>
      </c>
      <c r="AM92">
        <v>0.26654784861865455</v>
      </c>
      <c r="AN92">
        <v>0.9777482838063174</v>
      </c>
      <c r="AO92">
        <v>0.67722226184316092</v>
      </c>
      <c r="AP92">
        <v>0.2111605616834149</v>
      </c>
      <c r="AQ92">
        <v>1.9203292817778328E-2</v>
      </c>
      <c r="AR92">
        <v>0.80686576340095906</v>
      </c>
      <c r="AS92">
        <v>0.43998936081890205</v>
      </c>
      <c r="AT92">
        <v>0.34683960243706524</v>
      </c>
      <c r="AU92">
        <v>0.52306253441774131</v>
      </c>
      <c r="AV92">
        <v>0.20847751663739977</v>
      </c>
      <c r="AW92">
        <v>0.66901789590317517</v>
      </c>
      <c r="AX92">
        <v>0.63608266508339195</v>
      </c>
      <c r="AY92">
        <v>0.17918078399235604</v>
      </c>
      <c r="AZ92">
        <v>0.94580658892867686</v>
      </c>
      <c r="BA92">
        <v>0.97783686853545415</v>
      </c>
      <c r="BB92">
        <v>0.54721288669521861</v>
      </c>
      <c r="BC92">
        <v>0.38908723374201148</v>
      </c>
      <c r="BD92">
        <v>0.43704958029479024</v>
      </c>
      <c r="BE92">
        <v>0.47525507513495491</v>
      </c>
      <c r="BF92">
        <v>0.69141990039214551</v>
      </c>
      <c r="BG92">
        <v>0.64616875126109719</v>
      </c>
      <c r="BH92">
        <v>0.23463313523545448</v>
      </c>
      <c r="BI92">
        <v>0.54334814739846693</v>
      </c>
      <c r="BJ92">
        <v>0.43348260034371577</v>
      </c>
      <c r="BK92">
        <v>0.44394497563261393</v>
      </c>
      <c r="BL92">
        <v>0.19493268790135865</v>
      </c>
      <c r="BM92">
        <v>0.64525487924327973</v>
      </c>
      <c r="BN92">
        <v>0.2594960482502584</v>
      </c>
      <c r="BO92">
        <v>0.72201686578778834</v>
      </c>
      <c r="BP92">
        <v>0.13896590186930879</v>
      </c>
      <c r="BQ92">
        <v>0.99544925848166987</v>
      </c>
      <c r="BR92">
        <v>0.51849454847983356</v>
      </c>
      <c r="BS92">
        <v>0.34628762044540551</v>
      </c>
      <c r="BT92">
        <v>0.10204739432749865</v>
      </c>
      <c r="BU92">
        <v>0.41878669036426913</v>
      </c>
      <c r="BV92">
        <v>0.11541306748714364</v>
      </c>
      <c r="BW92">
        <v>0.68306279123767921</v>
      </c>
      <c r="BX92">
        <v>0.57099974524754238</v>
      </c>
      <c r="BY92">
        <v>0.99982507611369886</v>
      </c>
      <c r="BZ92">
        <v>0.49339951263653248</v>
      </c>
      <c r="CA92">
        <v>0.88794060338546554</v>
      </c>
      <c r="CB92">
        <v>0.67599284865710096</v>
      </c>
      <c r="CC92">
        <v>0.13709366138856982</v>
      </c>
      <c r="CD92">
        <v>0.60817549714420971</v>
      </c>
      <c r="CE92">
        <v>0.10288445328355245</v>
      </c>
      <c r="CF92">
        <v>0.63954269776857342</v>
      </c>
      <c r="CG92">
        <v>0.16016178515956181</v>
      </c>
      <c r="CH92">
        <v>0.16021905205652787</v>
      </c>
      <c r="CI92">
        <v>0.72263724716017608</v>
      </c>
      <c r="CJ92">
        <v>0.23173136008925388</v>
      </c>
      <c r="CK92">
        <v>4.5014436562349713E-2</v>
      </c>
      <c r="CL92">
        <v>0.29810847883653485</v>
      </c>
      <c r="CM92">
        <v>0.93469765360877632</v>
      </c>
      <c r="CN92">
        <v>0.87698309179228051</v>
      </c>
      <c r="CO92">
        <v>6.227149198690185E-2</v>
      </c>
      <c r="CP92">
        <v>0.77964980336307055</v>
      </c>
      <c r="CQ92">
        <v>0.15204582871585348</v>
      </c>
      <c r="CR92">
        <v>0.45341081839704267</v>
      </c>
      <c r="CS92">
        <v>0.1589744773560593</v>
      </c>
      <c r="CT92">
        <v>0.49966911385834689</v>
      </c>
      <c r="CU92">
        <v>0.46169420282482232</v>
      </c>
      <c r="CV92">
        <v>0.51009294258000004</v>
      </c>
      <c r="CW92">
        <v>0.83411607818040867</v>
      </c>
      <c r="CX92">
        <v>6.5330809793557876E-2</v>
      </c>
      <c r="CY92">
        <v>0.82520998253189792</v>
      </c>
      <c r="CZ92">
        <v>0.59856544576950288</v>
      </c>
      <c r="DA92">
        <v>0.72256990228778051</v>
      </c>
      <c r="DB92">
        <v>0.5703373682923667</v>
      </c>
      <c r="DC92">
        <v>0.49462099933333725</v>
      </c>
      <c r="DD92">
        <v>0.88416145270515489</v>
      </c>
      <c r="DE92">
        <v>0.56095401732620687</v>
      </c>
      <c r="DF92">
        <v>0.34073116067763376</v>
      </c>
      <c r="DG92">
        <v>0.53205601504115507</v>
      </c>
      <c r="DH92">
        <v>0.53345071918396769</v>
      </c>
      <c r="DI92">
        <v>0.23084010574670355</v>
      </c>
      <c r="DJ92">
        <v>0.29200553837556442</v>
      </c>
      <c r="DK92">
        <v>0.9977193864181868</v>
      </c>
      <c r="DL92">
        <v>0.81342101301260517</v>
      </c>
    </row>
    <row r="93" spans="17:116" x14ac:dyDescent="0.25">
      <c r="Q93">
        <v>0.18806373642640239</v>
      </c>
      <c r="R93">
        <v>0.1852824436979188</v>
      </c>
      <c r="S93">
        <v>0.87020655726050733</v>
      </c>
      <c r="T93">
        <v>0.50992585544248392</v>
      </c>
      <c r="U93">
        <v>0.19315330063459601</v>
      </c>
      <c r="V93">
        <v>0.1698925323674596</v>
      </c>
      <c r="W93">
        <v>0.72588738082076398</v>
      </c>
      <c r="X93">
        <v>0.15129404072307961</v>
      </c>
      <c r="Y93">
        <v>7.0100941364896086E-2</v>
      </c>
      <c r="Z93">
        <v>0.6726721446444559</v>
      </c>
      <c r="AA93">
        <v>0.76996281957569845</v>
      </c>
      <c r="AB93">
        <v>0.8190957967953274</v>
      </c>
      <c r="AC93">
        <v>0.55114732691041635</v>
      </c>
      <c r="AD93">
        <v>2.9224587198937613E-2</v>
      </c>
      <c r="AE93">
        <v>0.22599788076629429</v>
      </c>
      <c r="AF93">
        <v>0.73651400577622339</v>
      </c>
      <c r="AG93">
        <v>0.51537772828991812</v>
      </c>
      <c r="AH93">
        <v>0.73599653528590014</v>
      </c>
      <c r="AI93">
        <v>0.43330004282531576</v>
      </c>
      <c r="AJ93">
        <v>0.65104758742604485</v>
      </c>
      <c r="AK93">
        <v>0.14968311118646405</v>
      </c>
      <c r="AL93">
        <v>0.24916196226339804</v>
      </c>
      <c r="AM93">
        <v>0.23095838883215292</v>
      </c>
      <c r="AN93">
        <v>0.45366372057379389</v>
      </c>
      <c r="AO93">
        <v>0.64272675522983125</v>
      </c>
      <c r="AP93">
        <v>0.43079011217268715</v>
      </c>
      <c r="AQ93">
        <v>1.01864796045259E-3</v>
      </c>
      <c r="AR93">
        <v>0.21546861960488622</v>
      </c>
      <c r="AS93">
        <v>0.32864013958761151</v>
      </c>
      <c r="AT93">
        <v>0.7861378899326672</v>
      </c>
      <c r="AU93">
        <v>0.87154402872456949</v>
      </c>
      <c r="AV93">
        <v>0.64523310399692324</v>
      </c>
      <c r="AW93">
        <v>4.5641353783146599E-2</v>
      </c>
      <c r="AX93">
        <v>0.45506250428274625</v>
      </c>
      <c r="AY93">
        <v>0.38018156085091759</v>
      </c>
      <c r="AZ93">
        <v>0.97443611686163289</v>
      </c>
      <c r="BA93">
        <v>0.14843069809666165</v>
      </c>
      <c r="BB93">
        <v>0.94921300731407166</v>
      </c>
      <c r="BC93">
        <v>0.43227183149772408</v>
      </c>
      <c r="BD93">
        <v>0.55298413914818401</v>
      </c>
      <c r="BE93">
        <v>6.8557574315125436E-2</v>
      </c>
      <c r="BF93">
        <v>0.51526434884690464</v>
      </c>
      <c r="BG93">
        <v>0.62249702545047558</v>
      </c>
      <c r="BH93">
        <v>0.75461394912069935</v>
      </c>
      <c r="BI93">
        <v>0.27492131438827183</v>
      </c>
      <c r="BJ93">
        <v>0.21355560721765543</v>
      </c>
      <c r="BK93">
        <v>0.54094548459397673</v>
      </c>
      <c r="BL93">
        <v>0.83693119744549582</v>
      </c>
      <c r="BM93">
        <v>0.7126171122144731</v>
      </c>
      <c r="BN93">
        <v>0.82398605834034377</v>
      </c>
      <c r="BO93">
        <v>0.57840596051620796</v>
      </c>
      <c r="BP93">
        <v>0.73626522967839492</v>
      </c>
      <c r="BQ93">
        <v>7.2147671516478162E-2</v>
      </c>
      <c r="BR93">
        <v>0.77360896333203244</v>
      </c>
      <c r="BS93">
        <v>0.82495588389059193</v>
      </c>
      <c r="BT93">
        <v>0.10306268950338815</v>
      </c>
      <c r="BU93">
        <v>0.39000061277501724</v>
      </c>
      <c r="BV93">
        <v>0.40734506344432719</v>
      </c>
      <c r="BW93">
        <v>0.74719508673736623</v>
      </c>
      <c r="BX93">
        <v>0.41427384767376374</v>
      </c>
      <c r="BY93">
        <v>0.79478500403368924</v>
      </c>
      <c r="BZ93">
        <v>0.79485161486197864</v>
      </c>
      <c r="CA93">
        <v>0.44903655949221566</v>
      </c>
      <c r="CB93">
        <v>0.19937777304998594</v>
      </c>
      <c r="CC93">
        <v>0.30043612391191865</v>
      </c>
      <c r="CD93">
        <v>0.79449993895307225</v>
      </c>
      <c r="CE93">
        <v>0.9952274581225562</v>
      </c>
      <c r="CF93">
        <v>0.3401932216244079</v>
      </c>
      <c r="CG93">
        <v>0.24895657331002874</v>
      </c>
      <c r="CH93">
        <v>0.21383347779224815</v>
      </c>
      <c r="CI93">
        <v>0.26991239766908115</v>
      </c>
      <c r="CJ93">
        <v>2.0984508045973627E-2</v>
      </c>
      <c r="CK93">
        <v>0.30018051950698704</v>
      </c>
      <c r="CL93">
        <v>0.28420907811974394</v>
      </c>
      <c r="CM93">
        <v>0.42868321400524323</v>
      </c>
      <c r="CN93">
        <v>0.3091717454937557</v>
      </c>
      <c r="CO93">
        <v>0.58703949417473766</v>
      </c>
      <c r="CP93">
        <v>0.5261992900985959</v>
      </c>
      <c r="CQ93">
        <v>1.4555058310288693E-2</v>
      </c>
      <c r="CR93">
        <v>0.15655466534525625</v>
      </c>
      <c r="CS93">
        <v>0.73469535576162914</v>
      </c>
      <c r="CT93">
        <v>0.65441593495981376</v>
      </c>
      <c r="CU93">
        <v>0.23022424033094602</v>
      </c>
      <c r="CV93">
        <v>0.24359129022083548</v>
      </c>
      <c r="CW93">
        <v>0.52138825882521855</v>
      </c>
      <c r="CX93">
        <v>0.76541692247141357</v>
      </c>
      <c r="CY93">
        <v>0.37092259175271414</v>
      </c>
      <c r="CZ93">
        <v>4.2100603405539117E-2</v>
      </c>
      <c r="DA93">
        <v>0.68135304579966327</v>
      </c>
      <c r="DB93">
        <v>0.77958979849297982</v>
      </c>
      <c r="DC93">
        <v>0.56273799955485249</v>
      </c>
      <c r="DD93">
        <v>0.8612206282062651</v>
      </c>
      <c r="DE93">
        <v>0.25911661372958772</v>
      </c>
      <c r="DF93">
        <v>0.99559043828099036</v>
      </c>
      <c r="DG93">
        <v>0.90502135760636548</v>
      </c>
      <c r="DH93">
        <v>0.42608005211541933</v>
      </c>
      <c r="DI93">
        <v>0.7435188255332168</v>
      </c>
      <c r="DJ93">
        <v>0.30971256172217654</v>
      </c>
      <c r="DK93">
        <v>0.89839567349578098</v>
      </c>
      <c r="DL93">
        <v>0.35523640206498008</v>
      </c>
    </row>
    <row r="94" spans="17:116" x14ac:dyDescent="0.25">
      <c r="Q94">
        <v>0.52445955320144222</v>
      </c>
      <c r="R94">
        <v>0.92859899136403268</v>
      </c>
      <c r="S94">
        <v>0.98202118616492662</v>
      </c>
      <c r="T94">
        <v>0.64139632574431804</v>
      </c>
      <c r="U94">
        <v>0.36464213494748066</v>
      </c>
      <c r="V94">
        <v>0.36173431920752397</v>
      </c>
      <c r="W94">
        <v>0.80407593709289804</v>
      </c>
      <c r="X94">
        <v>4.1105189351660076E-2</v>
      </c>
      <c r="Y94">
        <v>0.90539162265361006</v>
      </c>
      <c r="Z94">
        <v>6.2453081104418828E-2</v>
      </c>
      <c r="AA94">
        <v>1.6178052934515463E-2</v>
      </c>
      <c r="AB94">
        <v>0.98803168016940046</v>
      </c>
      <c r="AC94">
        <v>0.67045794368193068</v>
      </c>
      <c r="AD94">
        <v>0.77879190024120071</v>
      </c>
      <c r="AE94">
        <v>0.72657926883214774</v>
      </c>
      <c r="AF94">
        <v>0.9463262005229538</v>
      </c>
      <c r="AG94">
        <v>8.0942335929246489E-2</v>
      </c>
      <c r="AH94">
        <v>0.14600816112977294</v>
      </c>
      <c r="AI94">
        <v>0.157477455500042</v>
      </c>
      <c r="AJ94">
        <v>0.79741746591244489</v>
      </c>
      <c r="AK94">
        <v>0.64825972612125859</v>
      </c>
      <c r="AL94">
        <v>0.77009723688065979</v>
      </c>
      <c r="AM94">
        <v>0.3362904049597546</v>
      </c>
      <c r="AN94">
        <v>0.91939410974989078</v>
      </c>
      <c r="AO94">
        <v>0.58087885367730596</v>
      </c>
      <c r="AP94">
        <v>2.2548964821851314E-2</v>
      </c>
      <c r="AQ94">
        <v>0.66471051540175385</v>
      </c>
      <c r="AR94">
        <v>0.33329876062460162</v>
      </c>
      <c r="AS94">
        <v>0.53845509421250903</v>
      </c>
      <c r="AT94">
        <v>0.37880726105121632</v>
      </c>
      <c r="AU94">
        <v>0.47743778399543157</v>
      </c>
      <c r="AV94">
        <v>0.12780361913349747</v>
      </c>
      <c r="AW94">
        <v>0.37067051007865559</v>
      </c>
      <c r="AX94">
        <v>0.56640648247655578</v>
      </c>
      <c r="AY94">
        <v>0.88939140225435187</v>
      </c>
      <c r="AZ94">
        <v>0.92428853998972027</v>
      </c>
      <c r="BA94">
        <v>0.64907823904277429</v>
      </c>
      <c r="BB94">
        <v>0.80871263908625668</v>
      </c>
      <c r="BC94">
        <v>0.57815546612684798</v>
      </c>
      <c r="BD94">
        <v>0.27615983177404413</v>
      </c>
      <c r="BE94">
        <v>0.37703485288738947</v>
      </c>
      <c r="BF94">
        <v>7.0617207051995923E-2</v>
      </c>
      <c r="BG94">
        <v>0.74291745765195727</v>
      </c>
      <c r="BH94">
        <v>0.40367859987234134</v>
      </c>
      <c r="BI94">
        <v>0.73885634626427188</v>
      </c>
      <c r="BJ94">
        <v>0.51950366141412641</v>
      </c>
      <c r="BK94">
        <v>0.25678574813542632</v>
      </c>
      <c r="BL94">
        <v>0.1041594380218609</v>
      </c>
      <c r="BM94">
        <v>0.1611678126958504</v>
      </c>
      <c r="BN94">
        <v>4.0415485946765806E-2</v>
      </c>
      <c r="BO94">
        <v>0.13181448318697714</v>
      </c>
      <c r="BP94">
        <v>0.76136637930247519</v>
      </c>
      <c r="BQ94">
        <v>0.59053812960887608</v>
      </c>
      <c r="BR94">
        <v>0.88629788877201499</v>
      </c>
      <c r="BS94">
        <v>0.54289262995917387</v>
      </c>
      <c r="BT94">
        <v>0.95984582904654658</v>
      </c>
      <c r="BU94">
        <v>0.85721406613399775</v>
      </c>
      <c r="BV94">
        <v>0.91067050199194277</v>
      </c>
      <c r="BW94">
        <v>0.90632706286995646</v>
      </c>
      <c r="BX94">
        <v>0.24941144584236241</v>
      </c>
      <c r="BY94">
        <v>0.6811366178412428</v>
      </c>
      <c r="BZ94">
        <v>0.65405081884551297</v>
      </c>
      <c r="CA94">
        <v>0.6444188817828902</v>
      </c>
      <c r="CB94">
        <v>4.9164989764615363E-2</v>
      </c>
      <c r="CC94">
        <v>6.0691478287482947E-2</v>
      </c>
      <c r="CD94">
        <v>0.26233526137002505</v>
      </c>
      <c r="CE94">
        <v>0.60592891501603963</v>
      </c>
      <c r="CF94">
        <v>3.9201372525170974E-2</v>
      </c>
      <c r="CG94">
        <v>0.20800656970413928</v>
      </c>
      <c r="CH94">
        <v>4.3848064351838856E-2</v>
      </c>
      <c r="CI94">
        <v>0.84316699940940243</v>
      </c>
      <c r="CJ94">
        <v>0.9544281997412547</v>
      </c>
      <c r="CK94">
        <v>0.65067665886242221</v>
      </c>
      <c r="CL94">
        <v>0.50679368784850531</v>
      </c>
      <c r="CM94">
        <v>0.43213536017069121</v>
      </c>
      <c r="CN94">
        <v>0.21269923635834687</v>
      </c>
      <c r="CO94">
        <v>0.13052727532457031</v>
      </c>
      <c r="CP94">
        <v>0.11969796260504628</v>
      </c>
      <c r="CQ94">
        <v>0.76501774415953494</v>
      </c>
      <c r="CR94">
        <v>0.45059239079264923</v>
      </c>
      <c r="CS94">
        <v>0.47919697460812039</v>
      </c>
      <c r="CT94">
        <v>0.4048146263503023</v>
      </c>
      <c r="CU94">
        <v>0.8957723863188678</v>
      </c>
      <c r="CV94">
        <v>0.59193303760063465</v>
      </c>
      <c r="CW94">
        <v>0.58568927583288133</v>
      </c>
      <c r="CX94">
        <v>0.26570495472752853</v>
      </c>
      <c r="CY94">
        <v>0.69968737905769918</v>
      </c>
      <c r="CZ94">
        <v>0.84107672566361646</v>
      </c>
      <c r="DA94">
        <v>0.42584974237729867</v>
      </c>
      <c r="DB94">
        <v>0.48164688745021689</v>
      </c>
      <c r="DC94">
        <v>0.46540864858005015</v>
      </c>
      <c r="DD94">
        <v>0.98966470467257128</v>
      </c>
      <c r="DE94">
        <v>0.70839158932256652</v>
      </c>
      <c r="DF94">
        <v>0.32512573692576563</v>
      </c>
      <c r="DG94">
        <v>0.27118934794424576</v>
      </c>
      <c r="DH94">
        <v>0.5619131604376304</v>
      </c>
      <c r="DI94">
        <v>0.76047565796814842</v>
      </c>
      <c r="DJ94">
        <v>0.84276390518565103</v>
      </c>
      <c r="DK94">
        <v>0.9956398282787644</v>
      </c>
      <c r="DL94">
        <v>0.3900805257452209</v>
      </c>
    </row>
    <row r="95" spans="17:116" x14ac:dyDescent="0.25">
      <c r="Q95">
        <v>0.56303652649731295</v>
      </c>
      <c r="R95">
        <v>0.79305373011048363</v>
      </c>
      <c r="S95">
        <v>0.79201041505977443</v>
      </c>
      <c r="T95">
        <v>0.54561330204468472</v>
      </c>
      <c r="U95">
        <v>0.6795663808486605</v>
      </c>
      <c r="V95">
        <v>0.23275331469477667</v>
      </c>
      <c r="W95">
        <v>8.1630617401671879E-2</v>
      </c>
      <c r="X95">
        <v>0.90562050181952225</v>
      </c>
      <c r="Y95">
        <v>0.31027536952801693</v>
      </c>
      <c r="Z95">
        <v>0.42573113465427981</v>
      </c>
      <c r="AA95">
        <v>9.5984869876365397E-2</v>
      </c>
      <c r="AB95">
        <v>0.19217034381442244</v>
      </c>
      <c r="AC95">
        <v>0.51627360144277956</v>
      </c>
      <c r="AD95">
        <v>0.53436676953807494</v>
      </c>
      <c r="AE95">
        <v>0.2273706334339578</v>
      </c>
      <c r="AF95">
        <v>0.21831795489958128</v>
      </c>
      <c r="AG95">
        <v>0.31196206878774202</v>
      </c>
      <c r="AH95">
        <v>0.99080456441437392</v>
      </c>
      <c r="AI95">
        <v>0.90295411356629529</v>
      </c>
      <c r="AJ95">
        <v>0.12367633458605365</v>
      </c>
      <c r="AK95">
        <v>0.83660896963288622</v>
      </c>
      <c r="AL95">
        <v>0.54801776457560081</v>
      </c>
      <c r="AM95">
        <v>0.29379289697553101</v>
      </c>
      <c r="AN95">
        <v>0.5513681966900974</v>
      </c>
      <c r="AO95">
        <v>0.19838669344657234</v>
      </c>
      <c r="AP95">
        <v>0.5670433387869267</v>
      </c>
      <c r="AQ95">
        <v>0.14395722640710407</v>
      </c>
      <c r="AR95">
        <v>1.5247544169035843E-2</v>
      </c>
      <c r="AS95">
        <v>0.95745828410101064</v>
      </c>
      <c r="AT95">
        <v>0.40913515602546635</v>
      </c>
      <c r="AU95">
        <v>0.32769432610503402</v>
      </c>
      <c r="AV95">
        <v>0.49730367753908356</v>
      </c>
      <c r="AW95">
        <v>0.23074411133959449</v>
      </c>
      <c r="AX95">
        <v>0.34924446615751736</v>
      </c>
      <c r="AY95">
        <v>0.14122913297802864</v>
      </c>
      <c r="AZ95">
        <v>0.22264197721924917</v>
      </c>
      <c r="BA95">
        <v>0.77818527024605233</v>
      </c>
      <c r="BB95">
        <v>0.76886608647992949</v>
      </c>
      <c r="BC95">
        <v>0.24516231938751298</v>
      </c>
      <c r="BD95">
        <v>0.9504657047650118</v>
      </c>
      <c r="BE95">
        <v>0.73501349718087283</v>
      </c>
      <c r="BF95">
        <v>0.77888281335208642</v>
      </c>
      <c r="BG95">
        <v>0.61943693084075768</v>
      </c>
      <c r="BH95">
        <v>0.70142478708119871</v>
      </c>
      <c r="BI95">
        <v>0.9041609244525155</v>
      </c>
      <c r="BJ95">
        <v>0.97576604815474521</v>
      </c>
      <c r="BK95">
        <v>0.20968592775274253</v>
      </c>
      <c r="BL95">
        <v>0.53682345968437883</v>
      </c>
      <c r="BM95">
        <v>0.35452456028453039</v>
      </c>
      <c r="BN95">
        <v>0.99703355437293895</v>
      </c>
      <c r="BO95">
        <v>7.7864496633388569E-2</v>
      </c>
      <c r="BP95">
        <v>0.91854843650913698</v>
      </c>
      <c r="BQ95">
        <v>0.27552195623426545</v>
      </c>
      <c r="BR95">
        <v>0.1124591767210108</v>
      </c>
      <c r="BS95">
        <v>0.67290157704707321</v>
      </c>
      <c r="BT95">
        <v>0.77771517930596756</v>
      </c>
      <c r="BU95">
        <v>0.15210296390743894</v>
      </c>
      <c r="BV95">
        <v>1.4535534957802687E-2</v>
      </c>
      <c r="BW95">
        <v>0.96481582058019022</v>
      </c>
      <c r="BX95">
        <v>0.66750091804814904</v>
      </c>
      <c r="BY95">
        <v>0.73784315087171137</v>
      </c>
      <c r="BZ95">
        <v>0.56891171107739336</v>
      </c>
      <c r="CA95">
        <v>0.49324149108015014</v>
      </c>
      <c r="CB95">
        <v>0.33601089815453111</v>
      </c>
      <c r="CC95">
        <v>0.17435777565005517</v>
      </c>
      <c r="CD95">
        <v>0.57904165919181461</v>
      </c>
      <c r="CE95">
        <v>0.97946192281124622</v>
      </c>
      <c r="CF95">
        <v>0.50687092924914356</v>
      </c>
      <c r="CG95">
        <v>0.19072315583894905</v>
      </c>
      <c r="CH95">
        <v>0.30344049431866371</v>
      </c>
      <c r="CI95">
        <v>0.30042170359631148</v>
      </c>
      <c r="CJ95">
        <v>0.65287801937509005</v>
      </c>
      <c r="CK95">
        <v>0.12635528275934416</v>
      </c>
      <c r="CL95">
        <v>0.14655897951895924</v>
      </c>
      <c r="CM95">
        <v>0.56706485569872145</v>
      </c>
      <c r="CN95">
        <v>0.35527481714334419</v>
      </c>
      <c r="CO95">
        <v>0.36530616478329381</v>
      </c>
      <c r="CP95">
        <v>0.88317133672848325</v>
      </c>
      <c r="CQ95">
        <v>0.83702501043397071</v>
      </c>
      <c r="CR95">
        <v>0.63395447202630795</v>
      </c>
      <c r="CS95">
        <v>0.27819677037034651</v>
      </c>
      <c r="CT95">
        <v>0.38180880717310761</v>
      </c>
      <c r="CU95">
        <v>0.95562224708985388</v>
      </c>
      <c r="CV95">
        <v>0.37741566945497862</v>
      </c>
      <c r="CW95">
        <v>0.81061671734502228</v>
      </c>
      <c r="CX95">
        <v>0.27810804546376389</v>
      </c>
      <c r="CY95">
        <v>0.51044149962513008</v>
      </c>
      <c r="CZ95">
        <v>0.25729481840251101</v>
      </c>
      <c r="DA95">
        <v>0.10373853106058228</v>
      </c>
      <c r="DB95">
        <v>2.7440545978612396E-2</v>
      </c>
      <c r="DC95">
        <v>0.70492905595234301</v>
      </c>
      <c r="DD95">
        <v>0.31958550796068996</v>
      </c>
      <c r="DE95">
        <v>0.86060068193612582</v>
      </c>
      <c r="DF95">
        <v>0.17062429469169782</v>
      </c>
      <c r="DG95">
        <v>0.91252516716428844</v>
      </c>
      <c r="DH95">
        <v>0.12099372047678969</v>
      </c>
      <c r="DI95">
        <v>0.49065580255154662</v>
      </c>
      <c r="DJ95">
        <v>0.94196385873931465</v>
      </c>
      <c r="DK95">
        <v>0.23838367880919975</v>
      </c>
      <c r="DL95">
        <v>0.37743658515074974</v>
      </c>
    </row>
    <row r="96" spans="17:116" x14ac:dyDescent="0.25">
      <c r="Q96">
        <v>0.31680043968199456</v>
      </c>
      <c r="R96">
        <v>0.50844511686858529</v>
      </c>
      <c r="S96">
        <v>0.65081976637612815</v>
      </c>
      <c r="T96">
        <v>0.91225257995456488</v>
      </c>
      <c r="U96">
        <v>0.44391473378168111</v>
      </c>
      <c r="V96">
        <v>0.89792746989022554</v>
      </c>
      <c r="W96">
        <v>0.75700879190500903</v>
      </c>
      <c r="X96">
        <v>0.79467229909364789</v>
      </c>
      <c r="Y96">
        <v>0.68797639871596328</v>
      </c>
      <c r="Z96">
        <v>0.82753878947534965</v>
      </c>
      <c r="AA96">
        <v>0.87873405578456742</v>
      </c>
      <c r="AB96">
        <v>1.6029765513168481E-2</v>
      </c>
      <c r="AC96">
        <v>0.63965410482765495</v>
      </c>
      <c r="AD96">
        <v>0.25429051239922185</v>
      </c>
      <c r="AE96">
        <v>0.59844927275775306</v>
      </c>
      <c r="AF96">
        <v>0.58163475389279284</v>
      </c>
      <c r="AG96">
        <v>0.44624498111852073</v>
      </c>
      <c r="AH96">
        <v>0.78328656499212634</v>
      </c>
      <c r="AI96">
        <v>0.86868178767282433</v>
      </c>
      <c r="AJ96">
        <v>0.53516373480779222</v>
      </c>
      <c r="AK96">
        <v>5.436654732743218E-2</v>
      </c>
      <c r="AL96">
        <v>0.14518830271143751</v>
      </c>
      <c r="AM96">
        <v>0.10564792902779874</v>
      </c>
      <c r="AN96">
        <v>0.77963798201139678</v>
      </c>
      <c r="AO96">
        <v>3.5948333927771969E-2</v>
      </c>
      <c r="AP96">
        <v>0.2599145046485109</v>
      </c>
      <c r="AQ96">
        <v>0.83167715302557155</v>
      </c>
      <c r="AR96">
        <v>0.11264686413816527</v>
      </c>
      <c r="AS96">
        <v>0.51617970092111887</v>
      </c>
      <c r="AT96">
        <v>0.61216974630839172</v>
      </c>
      <c r="AU96">
        <v>0.33040549471503944</v>
      </c>
      <c r="AV96">
        <v>0.12369059640232405</v>
      </c>
      <c r="AW96">
        <v>0.9766742672244848</v>
      </c>
      <c r="AX96">
        <v>0.12930541166526499</v>
      </c>
      <c r="AY96">
        <v>0.11977496456747638</v>
      </c>
      <c r="AZ96">
        <v>0.52125401718555731</v>
      </c>
      <c r="BA96">
        <v>0.44702977935829891</v>
      </c>
      <c r="BB96">
        <v>0.49079007785356099</v>
      </c>
      <c r="BC96">
        <v>0.26068159982249162</v>
      </c>
      <c r="BD96">
        <v>0.36531885669016506</v>
      </c>
      <c r="BE96">
        <v>7.8185541110675771E-3</v>
      </c>
      <c r="BF96">
        <v>0.99734692479467513</v>
      </c>
      <c r="BG96">
        <v>0.15547540850442232</v>
      </c>
      <c r="BH96">
        <v>0.13531392193159353</v>
      </c>
      <c r="BI96">
        <v>0.12935429018004063</v>
      </c>
      <c r="BJ96">
        <v>0.59981085817904645</v>
      </c>
      <c r="BK96">
        <v>0.95376517641515246</v>
      </c>
      <c r="BL96">
        <v>0.13912457321231209</v>
      </c>
      <c r="BM96">
        <v>0.55376051811699623</v>
      </c>
      <c r="BN96">
        <v>0.69337542701992927</v>
      </c>
      <c r="BO96">
        <v>0.85139576272535145</v>
      </c>
      <c r="BP96">
        <v>0.76911272567655065</v>
      </c>
      <c r="BQ96">
        <v>0.66740586940389335</v>
      </c>
      <c r="BR96">
        <v>0.80437041563657186</v>
      </c>
      <c r="BS96">
        <v>0.93317896677219814</v>
      </c>
      <c r="BT96">
        <v>0.96195966975790714</v>
      </c>
      <c r="BU96">
        <v>0.6172436924060527</v>
      </c>
      <c r="BV96">
        <v>0.16163011984358544</v>
      </c>
      <c r="BW96">
        <v>0.58073398385260888</v>
      </c>
      <c r="BX96">
        <v>0.59978241647182529</v>
      </c>
      <c r="BY96">
        <v>0.67443916979613316</v>
      </c>
      <c r="BZ96">
        <v>0.87841356782380764</v>
      </c>
      <c r="CA96">
        <v>0.11097659761482692</v>
      </c>
      <c r="CB96">
        <v>0.11249217521519861</v>
      </c>
      <c r="CC96">
        <v>0.99697978846553648</v>
      </c>
      <c r="CD96">
        <v>0.54982952003373153</v>
      </c>
      <c r="CE96">
        <v>8.704325127739132E-2</v>
      </c>
      <c r="CF96">
        <v>6.309779526015652E-2</v>
      </c>
      <c r="CG96">
        <v>0.89477424999717814</v>
      </c>
      <c r="CH96">
        <v>0.78923622228650636</v>
      </c>
      <c r="CI96">
        <v>0.30026607577897568</v>
      </c>
      <c r="CJ96">
        <v>0.12445722532018189</v>
      </c>
      <c r="CK96">
        <v>0.50573686950629915</v>
      </c>
      <c r="CL96">
        <v>5.3122421363922978E-2</v>
      </c>
      <c r="CM96">
        <v>0.92662721508756785</v>
      </c>
      <c r="CN96">
        <v>0.61720637500381503</v>
      </c>
      <c r="CO96">
        <v>0.79513591246744042</v>
      </c>
      <c r="CP96">
        <v>0.24112334273236424</v>
      </c>
      <c r="CQ96">
        <v>0.28367597454923144</v>
      </c>
      <c r="CR96">
        <v>0.19307304800192826</v>
      </c>
      <c r="CS96">
        <v>0.38173142693744366</v>
      </c>
      <c r="CT96">
        <v>0.19567095263421486</v>
      </c>
      <c r="CU96">
        <v>0.89575282062410477</v>
      </c>
      <c r="CV96">
        <v>0.3997783493329754</v>
      </c>
      <c r="CW96">
        <v>0.43449579915142622</v>
      </c>
      <c r="CX96">
        <v>0.39457046615691382</v>
      </c>
      <c r="CY96">
        <v>0.28787512705066409</v>
      </c>
      <c r="CZ96">
        <v>0.43294976457205214</v>
      </c>
      <c r="DA96">
        <v>0.21096486212409227</v>
      </c>
      <c r="DB96">
        <v>9.7237920710156578E-2</v>
      </c>
      <c r="DC96">
        <v>0.18494629444775151</v>
      </c>
      <c r="DD96">
        <v>0.56888477136761528</v>
      </c>
      <c r="DE96">
        <v>0.22866660134969274</v>
      </c>
      <c r="DF96">
        <v>0.94601885533243979</v>
      </c>
      <c r="DG96">
        <v>6.2505219891175301E-2</v>
      </c>
      <c r="DH96">
        <v>7.5091551232630838E-2</v>
      </c>
      <c r="DI96">
        <v>0.68545165566745647</v>
      </c>
      <c r="DJ96">
        <v>3.2037310090011317E-2</v>
      </c>
      <c r="DK96">
        <v>0.84974939400114669</v>
      </c>
      <c r="DL96">
        <v>0.60012548526159382</v>
      </c>
    </row>
    <row r="97" spans="17:116" x14ac:dyDescent="0.25">
      <c r="Q97">
        <v>0.46977843740886716</v>
      </c>
      <c r="R97">
        <v>0.9053607924843341</v>
      </c>
      <c r="S97">
        <v>0.75966998864517787</v>
      </c>
      <c r="T97">
        <v>0.93028548429189861</v>
      </c>
      <c r="U97">
        <v>0.54506823073627064</v>
      </c>
      <c r="V97">
        <v>0.32642106091397949</v>
      </c>
      <c r="W97">
        <v>0.99256623619255469</v>
      </c>
      <c r="X97">
        <v>0.20433264707956145</v>
      </c>
      <c r="Y97">
        <v>0.96225396837297006</v>
      </c>
      <c r="Z97">
        <v>0.50755039093894716</v>
      </c>
      <c r="AA97">
        <v>0.25848886023667994</v>
      </c>
      <c r="AB97">
        <v>4.3717754112869045E-2</v>
      </c>
      <c r="AC97">
        <v>0.56339014248689101</v>
      </c>
      <c r="AD97">
        <v>0.26591636375661043</v>
      </c>
      <c r="AE97">
        <v>0.77593545367103212</v>
      </c>
      <c r="AF97">
        <v>0.67341750320641047</v>
      </c>
      <c r="AG97">
        <v>0.84462599015725193</v>
      </c>
      <c r="AH97">
        <v>0.28317633437117351</v>
      </c>
      <c r="AI97">
        <v>0.28610685929504531</v>
      </c>
      <c r="AJ97">
        <v>6.6792136640015709E-2</v>
      </c>
      <c r="AK97">
        <v>0.17690094159427855</v>
      </c>
      <c r="AL97">
        <v>0.55547439740963012</v>
      </c>
      <c r="AM97">
        <v>0.52538395997737108</v>
      </c>
      <c r="AN97">
        <v>7.1979377614201923E-3</v>
      </c>
      <c r="AO97">
        <v>0.90227375490770823</v>
      </c>
      <c r="AP97">
        <v>0.4418739486024803</v>
      </c>
      <c r="AQ97">
        <v>0.85537622495906795</v>
      </c>
      <c r="AR97">
        <v>0.86123232300638097</v>
      </c>
      <c r="AS97">
        <v>0.37397124566753703</v>
      </c>
      <c r="AT97">
        <v>0.98293070088120449</v>
      </c>
      <c r="AU97">
        <v>0.57374035430928405</v>
      </c>
      <c r="AV97">
        <v>0.91534667147866244</v>
      </c>
      <c r="AW97">
        <v>0.83098759194385874</v>
      </c>
      <c r="AX97">
        <v>0.34046748063667387</v>
      </c>
      <c r="AY97">
        <v>0.94245433277407042</v>
      </c>
      <c r="AZ97">
        <v>5.5329174145639648E-2</v>
      </c>
      <c r="BA97">
        <v>0.5991462843269828</v>
      </c>
      <c r="BB97">
        <v>0.4269853752981092</v>
      </c>
      <c r="BC97">
        <v>0.63469780273049548</v>
      </c>
      <c r="BD97">
        <v>0.57844761619606011</v>
      </c>
      <c r="BE97">
        <v>0.14536566150634389</v>
      </c>
      <c r="BF97">
        <v>0.8474886538033497</v>
      </c>
      <c r="BG97">
        <v>0.39739600269741082</v>
      </c>
      <c r="BH97">
        <v>3.74694912716802E-2</v>
      </c>
      <c r="BI97">
        <v>0.19920077917124196</v>
      </c>
      <c r="BJ97">
        <v>0.56217924076728476</v>
      </c>
      <c r="BK97">
        <v>0.37365057550363012</v>
      </c>
      <c r="BL97">
        <v>0.83362902115143211</v>
      </c>
      <c r="BM97">
        <v>0.28194372821479785</v>
      </c>
      <c r="BN97">
        <v>0.18068179752969216</v>
      </c>
      <c r="BO97">
        <v>0.68726053910666751</v>
      </c>
      <c r="BP97">
        <v>0.79708156658163309</v>
      </c>
      <c r="BQ97">
        <v>0.34939239821861756</v>
      </c>
      <c r="BR97">
        <v>0.59406990504307067</v>
      </c>
      <c r="BS97">
        <v>0.57186442799702419</v>
      </c>
      <c r="BT97">
        <v>0.49187435877460839</v>
      </c>
      <c r="BU97">
        <v>0.90940452542898775</v>
      </c>
      <c r="BV97">
        <v>0.47317123808872541</v>
      </c>
      <c r="BW97">
        <v>0.22605626937225054</v>
      </c>
      <c r="BX97">
        <v>0.3099485048725541</v>
      </c>
      <c r="BY97">
        <v>0.21559335335379748</v>
      </c>
      <c r="BZ97">
        <v>0.55365028764504021</v>
      </c>
      <c r="CA97">
        <v>0.61080196193986946</v>
      </c>
      <c r="CB97">
        <v>0.89739521145800971</v>
      </c>
      <c r="CC97">
        <v>0.52969872911337834</v>
      </c>
      <c r="CD97">
        <v>0.38254562248869206</v>
      </c>
      <c r="CE97">
        <v>0.19188546144472984</v>
      </c>
      <c r="CF97">
        <v>0.71844384869179256</v>
      </c>
      <c r="CG97">
        <v>4.8365002094767906E-2</v>
      </c>
      <c r="CH97">
        <v>0.20401257271560497</v>
      </c>
      <c r="CI97">
        <v>0.81880363995638406</v>
      </c>
      <c r="CJ97">
        <v>0.68187501164780429</v>
      </c>
      <c r="CK97">
        <v>0.90581639308588802</v>
      </c>
      <c r="CL97">
        <v>0.23412349650620889</v>
      </c>
      <c r="CM97">
        <v>0.5381861874775542</v>
      </c>
      <c r="CN97">
        <v>0.73787421705980716</v>
      </c>
      <c r="CO97">
        <v>0.87401274436609988</v>
      </c>
      <c r="CP97">
        <v>0.89048941946692839</v>
      </c>
      <c r="CQ97">
        <v>0.7079155847037093</v>
      </c>
      <c r="CR97">
        <v>0.65028437512903192</v>
      </c>
      <c r="CS97">
        <v>0.65417514222250439</v>
      </c>
      <c r="CT97">
        <v>0.86539876721562425</v>
      </c>
      <c r="CU97">
        <v>0.29261982464579717</v>
      </c>
      <c r="CV97">
        <v>3.0624846373970671E-2</v>
      </c>
      <c r="CW97">
        <v>0.97794323876596101</v>
      </c>
      <c r="CX97">
        <v>0.59187492050307267</v>
      </c>
      <c r="CY97">
        <v>1.4921260676649339E-2</v>
      </c>
      <c r="CZ97">
        <v>0.75302810537316245</v>
      </c>
      <c r="DA97">
        <v>0.70034986982840675</v>
      </c>
      <c r="DB97">
        <v>0.34739858478265084</v>
      </c>
      <c r="DC97">
        <v>1.2828150413932038E-2</v>
      </c>
      <c r="DD97">
        <v>0.19659221522654441</v>
      </c>
      <c r="DE97">
        <v>0.94347273989264036</v>
      </c>
      <c r="DF97">
        <v>5.710548562092832E-2</v>
      </c>
      <c r="DG97">
        <v>4.4301283137032132E-2</v>
      </c>
      <c r="DH97">
        <v>0.29422868879257325</v>
      </c>
      <c r="DI97">
        <v>0.83127963186184162</v>
      </c>
      <c r="DJ97">
        <v>0.20859151514651941</v>
      </c>
      <c r="DK97">
        <v>0.78859725396715352</v>
      </c>
      <c r="DL97">
        <v>2.4958211414738862E-2</v>
      </c>
    </row>
    <row r="98" spans="17:116" x14ac:dyDescent="0.25">
      <c r="Q98">
        <v>0.86371641140005995</v>
      </c>
      <c r="R98">
        <v>0.7702033599887379</v>
      </c>
      <c r="S98">
        <v>0.37852544939492727</v>
      </c>
      <c r="T98">
        <v>0.70976550758073231</v>
      </c>
      <c r="U98">
        <v>0.81837695037204838</v>
      </c>
      <c r="V98">
        <v>0.49135660388717906</v>
      </c>
      <c r="W98">
        <v>0.82453377598550226</v>
      </c>
      <c r="X98">
        <v>0.9575409536176922</v>
      </c>
      <c r="Y98">
        <v>0.22103247935512726</v>
      </c>
      <c r="Z98">
        <v>0.97130674670486816</v>
      </c>
      <c r="AA98">
        <v>0.83042338443369457</v>
      </c>
      <c r="AB98">
        <v>0.32592130415036652</v>
      </c>
      <c r="AC98">
        <v>8.4455060749591082E-2</v>
      </c>
      <c r="AD98">
        <v>0.64447862173401749</v>
      </c>
      <c r="AE98">
        <v>0.6358710497857416</v>
      </c>
      <c r="AF98">
        <v>0.10090694576829673</v>
      </c>
      <c r="AG98">
        <v>0.21844139044218219</v>
      </c>
      <c r="AH98">
        <v>0.52422253267131569</v>
      </c>
      <c r="AI98">
        <v>0.60082036499137725</v>
      </c>
      <c r="AJ98">
        <v>0.86813158031600857</v>
      </c>
      <c r="AK98">
        <v>0.13157728352013098</v>
      </c>
      <c r="AL98">
        <v>0.43182845120638569</v>
      </c>
      <c r="AM98">
        <v>0.19854629791384504</v>
      </c>
      <c r="AN98">
        <v>0.13451881187211723</v>
      </c>
      <c r="AO98">
        <v>0.32057839606329308</v>
      </c>
      <c r="AP98">
        <v>0.61175473760134547</v>
      </c>
      <c r="AQ98">
        <v>0.2546049828138246</v>
      </c>
      <c r="AR98">
        <v>0.686863214571382</v>
      </c>
      <c r="AS98">
        <v>0.8949573055425919</v>
      </c>
      <c r="AT98">
        <v>0.5870247337950163</v>
      </c>
      <c r="AU98">
        <v>0.38123760085504088</v>
      </c>
      <c r="AV98">
        <v>0.34580499735649473</v>
      </c>
      <c r="AW98">
        <v>0.36220603813469898</v>
      </c>
      <c r="AX98">
        <v>0.43682752087870358</v>
      </c>
      <c r="AY98">
        <v>0.29440954974784983</v>
      </c>
      <c r="AZ98">
        <v>0.60751507363318269</v>
      </c>
      <c r="BA98">
        <v>0.61686515148719323</v>
      </c>
      <c r="BB98">
        <v>0.44397975572471804</v>
      </c>
      <c r="BC98">
        <v>0.53650797245586368</v>
      </c>
      <c r="BD98">
        <v>0.25612448903719898</v>
      </c>
      <c r="BE98">
        <v>0.60993383433115178</v>
      </c>
      <c r="BF98">
        <v>0.37151396624163802</v>
      </c>
      <c r="BG98">
        <v>0.849989459126957</v>
      </c>
      <c r="BH98">
        <v>0.95780508584472823</v>
      </c>
      <c r="BI98">
        <v>0.81507508107596927</v>
      </c>
      <c r="BJ98">
        <v>6.369824709415628E-2</v>
      </c>
      <c r="BK98">
        <v>0.79181171170882103</v>
      </c>
      <c r="BL98">
        <v>0.59414769233134557</v>
      </c>
      <c r="BM98">
        <v>0.33581338614481471</v>
      </c>
      <c r="BN98">
        <v>0.23459232822524023</v>
      </c>
      <c r="BO98">
        <v>0.14258250008431839</v>
      </c>
      <c r="BP98">
        <v>0.51406032809087399</v>
      </c>
      <c r="BQ98">
        <v>0.79780918047341487</v>
      </c>
      <c r="BR98">
        <v>0.49528842940743356</v>
      </c>
      <c r="BS98">
        <v>0.43899221040500613</v>
      </c>
      <c r="BT98">
        <v>0.55382538756523747</v>
      </c>
      <c r="BU98">
        <v>0.3304582781971952</v>
      </c>
      <c r="BV98">
        <v>0.64207717465404746</v>
      </c>
      <c r="BW98">
        <v>5.1259277400061087E-2</v>
      </c>
      <c r="BX98">
        <v>0.62869034599993889</v>
      </c>
      <c r="BY98">
        <v>0.57921506539987</v>
      </c>
      <c r="BZ98">
        <v>0.68248429212326389</v>
      </c>
      <c r="CA98">
        <v>0.88955994257467808</v>
      </c>
      <c r="CB98">
        <v>0.57952302591337723</v>
      </c>
      <c r="CC98">
        <v>0.7069644952777967</v>
      </c>
      <c r="CD98">
        <v>0.30963512324139675</v>
      </c>
      <c r="CE98">
        <v>0.13787235375746243</v>
      </c>
      <c r="CF98">
        <v>0.2557132520385168</v>
      </c>
      <c r="CG98">
        <v>0.57117527027352089</v>
      </c>
      <c r="CH98">
        <v>0.72365635624861469</v>
      </c>
      <c r="CI98">
        <v>0.24040171764482121</v>
      </c>
      <c r="CJ98">
        <v>0.19659598978911519</v>
      </c>
      <c r="CK98">
        <v>0.98054271890026756</v>
      </c>
      <c r="CL98">
        <v>0.121369319527731</v>
      </c>
      <c r="CM98">
        <v>0.17941408184616159</v>
      </c>
      <c r="CN98">
        <v>0.23702481115295848</v>
      </c>
      <c r="CO98">
        <v>3.1997333205243228E-2</v>
      </c>
      <c r="CP98">
        <v>0.45713640869374211</v>
      </c>
      <c r="CQ98">
        <v>0.74799678124129532</v>
      </c>
      <c r="CR98">
        <v>0.2877155707613035</v>
      </c>
      <c r="CS98">
        <v>0.86594744676163704</v>
      </c>
      <c r="CT98">
        <v>0.6812016460373771</v>
      </c>
      <c r="CU98">
        <v>0.29269273308045385</v>
      </c>
      <c r="CV98">
        <v>0.74665858313724631</v>
      </c>
      <c r="CW98">
        <v>0.14527199089603204</v>
      </c>
      <c r="CX98">
        <v>0.92754958993070269</v>
      </c>
      <c r="CY98">
        <v>0.67584970943111067</v>
      </c>
      <c r="CZ98">
        <v>0.73132332293786906</v>
      </c>
      <c r="DA98">
        <v>0.53768157281201923</v>
      </c>
      <c r="DB98">
        <v>0.78205358684081983</v>
      </c>
      <c r="DC98">
        <v>0.75960336369150561</v>
      </c>
      <c r="DD98">
        <v>0.27596181427656052</v>
      </c>
      <c r="DE98">
        <v>0.43230501010090827</v>
      </c>
      <c r="DF98">
        <v>0.87883120102013201</v>
      </c>
      <c r="DG98">
        <v>0.21255221871650409</v>
      </c>
      <c r="DH98">
        <v>0.6866670147867</v>
      </c>
      <c r="DI98">
        <v>0.96807922018072823</v>
      </c>
      <c r="DJ98">
        <v>0.71734839493192926</v>
      </c>
      <c r="DK98">
        <v>0.28991362647722596</v>
      </c>
      <c r="DL98">
        <v>0.45305263283616104</v>
      </c>
    </row>
    <row r="99" spans="17:116" x14ac:dyDescent="0.25">
      <c r="Q99">
        <v>0.41488638851022319</v>
      </c>
      <c r="R99">
        <v>0.81054855890196742</v>
      </c>
      <c r="S99">
        <v>0.6087239762220289</v>
      </c>
      <c r="T99">
        <v>0.4894974765457798</v>
      </c>
      <c r="U99">
        <v>0.56604415610338776</v>
      </c>
      <c r="V99">
        <v>0.33098409137122342</v>
      </c>
      <c r="W99">
        <v>0.80608835678521928</v>
      </c>
      <c r="X99">
        <v>0.80507898763859131</v>
      </c>
      <c r="Y99">
        <v>0.89206459860530085</v>
      </c>
      <c r="Z99">
        <v>0.17774990265966117</v>
      </c>
      <c r="AA99">
        <v>0.79938552331434121</v>
      </c>
      <c r="AB99">
        <v>0.6412340839375732</v>
      </c>
      <c r="AC99">
        <v>0.77126535090635784</v>
      </c>
      <c r="AD99">
        <v>0.80833825134032988</v>
      </c>
      <c r="AE99">
        <v>0.90129341337978097</v>
      </c>
      <c r="AF99">
        <v>0.81393980282892731</v>
      </c>
      <c r="AG99">
        <v>0.91413058289506921</v>
      </c>
      <c r="AH99">
        <v>0.88778161247471399</v>
      </c>
      <c r="AI99">
        <v>0.11454311416607688</v>
      </c>
      <c r="AJ99">
        <v>0.13925122504099829</v>
      </c>
      <c r="AK99">
        <v>0.79760812764424882</v>
      </c>
      <c r="AL99">
        <v>0.52074859416767127</v>
      </c>
      <c r="AM99">
        <v>0.48327032069959008</v>
      </c>
      <c r="AN99">
        <v>0.40914659067421022</v>
      </c>
      <c r="AO99">
        <v>0.43999401141856942</v>
      </c>
      <c r="AP99">
        <v>0.39251314177026941</v>
      </c>
      <c r="AQ99">
        <v>8.2892325815911549E-2</v>
      </c>
      <c r="AR99">
        <v>0.29685883806732732</v>
      </c>
      <c r="AS99">
        <v>0.66197565922165058</v>
      </c>
      <c r="AT99">
        <v>0.47427621583035418</v>
      </c>
      <c r="AU99">
        <v>7.80426699083554E-2</v>
      </c>
      <c r="AV99">
        <v>0.66838816995838202</v>
      </c>
      <c r="AW99">
        <v>0.45154416126978703</v>
      </c>
      <c r="AX99">
        <v>0.82653483057837729</v>
      </c>
      <c r="AY99">
        <v>0.60989811024335161</v>
      </c>
      <c r="AZ99">
        <v>2.0667699956161023E-2</v>
      </c>
      <c r="BA99">
        <v>0.18880826945740753</v>
      </c>
      <c r="BB99">
        <v>0.49734134119934548</v>
      </c>
      <c r="BC99">
        <v>0.60063891877192876</v>
      </c>
      <c r="BD99">
        <v>8.6148259112398762E-2</v>
      </c>
      <c r="BE99">
        <v>0.27337974286823935</v>
      </c>
      <c r="BF99">
        <v>7.3781708978660765E-2</v>
      </c>
      <c r="BG99">
        <v>0.82149087942737253</v>
      </c>
      <c r="BH99">
        <v>7.3253856225650615E-2</v>
      </c>
      <c r="BI99">
        <v>0.63744899211469375</v>
      </c>
      <c r="BJ99">
        <v>0.59787855840728454</v>
      </c>
      <c r="BK99">
        <v>0.97664911794150466</v>
      </c>
      <c r="BL99">
        <v>0.88231430351729578</v>
      </c>
      <c r="BM99">
        <v>0.42010184336189216</v>
      </c>
      <c r="BN99">
        <v>3.1530657142880614E-2</v>
      </c>
      <c r="BO99">
        <v>0.87391080023050738</v>
      </c>
      <c r="BP99">
        <v>0.88929606381296455</v>
      </c>
      <c r="BQ99">
        <v>0.98796970712488985</v>
      </c>
      <c r="BR99">
        <v>6.1820673543226512E-2</v>
      </c>
      <c r="BS99">
        <v>0.35216186802757415</v>
      </c>
      <c r="BT99">
        <v>0.79303289880576844</v>
      </c>
      <c r="BU99">
        <v>0.58742617145183029</v>
      </c>
      <c r="BV99">
        <v>0.32375682842530118</v>
      </c>
      <c r="BW99">
        <v>0.82713896488288552</v>
      </c>
      <c r="BX99">
        <v>0.54310111481868173</v>
      </c>
      <c r="BY99">
        <v>7.3756342732647084E-3</v>
      </c>
      <c r="BZ99">
        <v>0.64743119773270164</v>
      </c>
      <c r="CA99">
        <v>0.63311993286276103</v>
      </c>
      <c r="CB99">
        <v>8.2187645176032831E-2</v>
      </c>
      <c r="CC99">
        <v>0.37619027381843145</v>
      </c>
      <c r="CD99">
        <v>0.77600617081530188</v>
      </c>
      <c r="CE99">
        <v>0.36793057707973098</v>
      </c>
      <c r="CF99">
        <v>0.65752450003795926</v>
      </c>
      <c r="CG99">
        <v>0.75944187279787823</v>
      </c>
      <c r="CH99">
        <v>0.68995974796205495</v>
      </c>
      <c r="CI99">
        <v>0.3060117353416425</v>
      </c>
      <c r="CJ99">
        <v>0.55257979027098281</v>
      </c>
      <c r="CK99">
        <v>9.7447251322146045E-2</v>
      </c>
      <c r="CL99">
        <v>0.24078223479630373</v>
      </c>
      <c r="CM99">
        <v>0.93365493449892312</v>
      </c>
      <c r="CN99">
        <v>0.63643871392393159</v>
      </c>
      <c r="CO99">
        <v>0.67593644693211719</v>
      </c>
      <c r="CP99">
        <v>0.58317232032287691</v>
      </c>
      <c r="CQ99">
        <v>0.54668489097416906</v>
      </c>
      <c r="CR99">
        <v>0.20364125731431493</v>
      </c>
      <c r="CS99">
        <v>0.17211508388690189</v>
      </c>
      <c r="CT99">
        <v>0.55356585326343533</v>
      </c>
      <c r="CU99">
        <v>0.78157190019833367</v>
      </c>
      <c r="CV99">
        <v>2.8958847834962054E-2</v>
      </c>
      <c r="CW99">
        <v>0.61617158716232967</v>
      </c>
      <c r="CX99">
        <v>0.63248452123969212</v>
      </c>
      <c r="CY99">
        <v>0.84181009501632253</v>
      </c>
      <c r="CZ99">
        <v>0.62827015530361496</v>
      </c>
      <c r="DA99">
        <v>0.45252223680255454</v>
      </c>
      <c r="DB99">
        <v>0.43221463788818593</v>
      </c>
      <c r="DC99">
        <v>0.9912856998739823</v>
      </c>
      <c r="DD99">
        <v>0.62818546238012463</v>
      </c>
      <c r="DE99">
        <v>0.62075303520395408</v>
      </c>
      <c r="DF99">
        <v>0.6268857380330628</v>
      </c>
      <c r="DG99">
        <v>0.85616022270976266</v>
      </c>
      <c r="DH99">
        <v>0.56087423257912139</v>
      </c>
      <c r="DI99">
        <v>0.55716515955117174</v>
      </c>
      <c r="DJ99">
        <v>0.13035895205766135</v>
      </c>
      <c r="DK99">
        <v>0.46659515829209952</v>
      </c>
      <c r="DL99">
        <v>0.64237658670939624</v>
      </c>
    </row>
    <row r="100" spans="17:116" x14ac:dyDescent="0.25">
      <c r="Q100">
        <v>0.89312102053239184</v>
      </c>
      <c r="R100">
        <v>0.55286964862026533</v>
      </c>
      <c r="S100">
        <v>0.94414609962580975</v>
      </c>
      <c r="T100">
        <v>0.67017142507759164</v>
      </c>
      <c r="U100">
        <v>0.96489268702752184</v>
      </c>
      <c r="V100">
        <v>0.42240629729203771</v>
      </c>
      <c r="W100">
        <v>0.66357270510238386</v>
      </c>
      <c r="X100">
        <v>0.15886381051192888</v>
      </c>
      <c r="Y100">
        <v>0.41281003765355373</v>
      </c>
      <c r="Z100">
        <v>0.4187067955511794</v>
      </c>
      <c r="AA100">
        <v>0.97655147014498844</v>
      </c>
      <c r="AB100">
        <v>0.99178507298042984</v>
      </c>
      <c r="AC100">
        <v>0.53252874080144075</v>
      </c>
      <c r="AD100">
        <v>0.17609041094958133</v>
      </c>
      <c r="AE100">
        <v>0.59525293583827144</v>
      </c>
      <c r="AF100">
        <v>0.19040986766376555</v>
      </c>
      <c r="AG100">
        <v>0.22663732584149554</v>
      </c>
      <c r="AH100">
        <v>1.6504089327703308E-2</v>
      </c>
      <c r="AI100">
        <v>0.29798828737419275</v>
      </c>
      <c r="AJ100">
        <v>0.75429730194700473</v>
      </c>
      <c r="AK100">
        <v>0.16512942153343335</v>
      </c>
      <c r="AL100">
        <v>0.94737587984894511</v>
      </c>
      <c r="AM100">
        <v>0.38984299648995169</v>
      </c>
      <c r="AN100">
        <v>0.8593955278155232</v>
      </c>
      <c r="AO100">
        <v>0.3348056762533167</v>
      </c>
      <c r="AP100">
        <v>0.33787348382328575</v>
      </c>
      <c r="AQ100">
        <v>0.46681162848932489</v>
      </c>
      <c r="AR100">
        <v>0.76833039365976807</v>
      </c>
      <c r="AS100">
        <v>0.98412313258225348</v>
      </c>
      <c r="AT100">
        <v>0.28461209031141887</v>
      </c>
      <c r="AU100">
        <v>0.38666594844477076</v>
      </c>
      <c r="AV100">
        <v>0.65760667609360768</v>
      </c>
      <c r="AW100">
        <v>0.56649291532100809</v>
      </c>
      <c r="AX100">
        <v>0.7382483676204985</v>
      </c>
      <c r="AY100">
        <v>0.54854540091579151</v>
      </c>
      <c r="AZ100">
        <v>0.47570939398846379</v>
      </c>
      <c r="BA100">
        <v>0.15328536070289323</v>
      </c>
      <c r="BB100">
        <v>0.6268544631143651</v>
      </c>
      <c r="BC100">
        <v>0.54900924617966051</v>
      </c>
      <c r="BD100">
        <v>3.1133730445917607E-2</v>
      </c>
      <c r="BE100">
        <v>0.97569370935681587</v>
      </c>
      <c r="BF100">
        <v>0.49924659328870558</v>
      </c>
      <c r="BG100">
        <v>0.31211968837745907</v>
      </c>
      <c r="BH100">
        <v>0.53878655502552886</v>
      </c>
      <c r="BI100">
        <v>0.6340839057189056</v>
      </c>
      <c r="BJ100">
        <v>0.54936506537194596</v>
      </c>
      <c r="BK100">
        <v>0.52563401788127084</v>
      </c>
      <c r="BL100">
        <v>0.46301661196094912</v>
      </c>
      <c r="BM100">
        <v>0.49747306848131156</v>
      </c>
      <c r="BN100">
        <v>0.89433255496087405</v>
      </c>
      <c r="BO100">
        <v>0.45134927074403297</v>
      </c>
      <c r="BP100">
        <v>0.91251497714780783</v>
      </c>
      <c r="BQ100">
        <v>2.0917568620663296E-2</v>
      </c>
      <c r="BR100">
        <v>0.64276842353423036</v>
      </c>
      <c r="BS100">
        <v>0.84001452967636325</v>
      </c>
      <c r="BT100">
        <v>0.99402295156350728</v>
      </c>
      <c r="BU100">
        <v>0.51073430520503926</v>
      </c>
      <c r="BV100">
        <v>0.13293841869060063</v>
      </c>
      <c r="BW100">
        <v>0.79953696038883515</v>
      </c>
      <c r="BX100">
        <v>0.46381497875000299</v>
      </c>
      <c r="BY100">
        <v>0.33823330377939431</v>
      </c>
      <c r="BZ100">
        <v>6.0341743153835559E-4</v>
      </c>
      <c r="CA100">
        <v>0.1374895951381902</v>
      </c>
      <c r="CB100">
        <v>0.49664085216596909</v>
      </c>
      <c r="CC100">
        <v>0.72113612198246546</v>
      </c>
      <c r="CD100">
        <v>0.48918098979329372</v>
      </c>
      <c r="CE100">
        <v>0.45782775993761415</v>
      </c>
      <c r="CF100">
        <v>0.53775734730860414</v>
      </c>
      <c r="CG100">
        <v>0.52623491780124798</v>
      </c>
      <c r="CH100">
        <v>0.36445472605642237</v>
      </c>
      <c r="CI100">
        <v>0.52119160012412924</v>
      </c>
      <c r="CJ100">
        <v>0.83403181907326118</v>
      </c>
      <c r="CK100">
        <v>0.23782211849807311</v>
      </c>
      <c r="CL100">
        <v>0.86235276957600893</v>
      </c>
      <c r="CM100">
        <v>0.37787700598366403</v>
      </c>
      <c r="CN100">
        <v>0.34140276556441074</v>
      </c>
      <c r="CO100">
        <v>0.12788760807785104</v>
      </c>
      <c r="CP100">
        <v>0.19552593257511197</v>
      </c>
      <c r="CQ100">
        <v>0.47151082017467161</v>
      </c>
      <c r="CR100">
        <v>0.91909193544985879</v>
      </c>
      <c r="CS100">
        <v>0.61322505306315556</v>
      </c>
      <c r="CT100">
        <v>0.69457313325071812</v>
      </c>
      <c r="CU100">
        <v>0.61406865530267751</v>
      </c>
      <c r="CV100">
        <v>0.97959072759585464</v>
      </c>
      <c r="CW100">
        <v>0.77186271888839819</v>
      </c>
      <c r="CX100">
        <v>0.67508920295863906</v>
      </c>
      <c r="CY100">
        <v>0.26238925679417235</v>
      </c>
      <c r="CZ100">
        <v>0.13621797556669013</v>
      </c>
      <c r="DA100">
        <v>8.0650404637707673E-3</v>
      </c>
      <c r="DB100">
        <v>0.41808939469270595</v>
      </c>
      <c r="DC100">
        <v>0.267272277065147</v>
      </c>
      <c r="DD100">
        <v>9.2360056808701296E-2</v>
      </c>
      <c r="DE100">
        <v>0.279444918255431</v>
      </c>
      <c r="DF100">
        <v>0.63986918658781455</v>
      </c>
      <c r="DG100">
        <v>0.36660847892672965</v>
      </c>
      <c r="DH100">
        <v>0.67319853941192087</v>
      </c>
      <c r="DI100">
        <v>0.69418256447487359</v>
      </c>
      <c r="DJ100">
        <v>0.77829270773349624</v>
      </c>
      <c r="DK100">
        <v>0.82400965066653598</v>
      </c>
      <c r="DL100">
        <v>0.81010619604981482</v>
      </c>
    </row>
    <row r="101" spans="17:116" x14ac:dyDescent="0.25">
      <c r="Q101">
        <v>0.3307661081328912</v>
      </c>
      <c r="R101">
        <v>0.66527497312448669</v>
      </c>
      <c r="S101">
        <v>0.87683805558378669</v>
      </c>
      <c r="T101">
        <v>0.63787088836908978</v>
      </c>
      <c r="U101">
        <v>0.74132167283076367</v>
      </c>
      <c r="V101">
        <v>0.7314758709299749</v>
      </c>
      <c r="W101">
        <v>3.5855403283520992E-2</v>
      </c>
      <c r="X101">
        <v>0.3472426474596661</v>
      </c>
      <c r="Y101">
        <v>0.48136770138075202</v>
      </c>
      <c r="Z101">
        <v>0.72352226036560996</v>
      </c>
      <c r="AA101">
        <v>0.9233152939314957</v>
      </c>
      <c r="AB101">
        <v>0.26427840523134272</v>
      </c>
      <c r="AC101">
        <v>0.68954477701682149</v>
      </c>
      <c r="AD101">
        <v>0.23058208220381626</v>
      </c>
      <c r="AE101">
        <v>0.75795632367952082</v>
      </c>
      <c r="AF101">
        <v>0.10038185657393228</v>
      </c>
      <c r="AG101">
        <v>6.1540412588942661E-2</v>
      </c>
      <c r="AH101">
        <v>0.59971903600587562</v>
      </c>
      <c r="AI101">
        <v>5.1979613704428829E-2</v>
      </c>
      <c r="AJ101">
        <v>0.7031131911955264</v>
      </c>
      <c r="AK101">
        <v>0.48597773126476529</v>
      </c>
      <c r="AL101">
        <v>0.9986257512599046</v>
      </c>
      <c r="AM101">
        <v>0.71483012352311359</v>
      </c>
      <c r="AN101">
        <v>0.5579701204985863</v>
      </c>
      <c r="AO101">
        <v>3.5880416616024924E-2</v>
      </c>
      <c r="AP101">
        <v>0.59289858598077694</v>
      </c>
      <c r="AQ101">
        <v>6.833991721030408E-2</v>
      </c>
      <c r="AR101">
        <v>0.37765392239636703</v>
      </c>
      <c r="AS101">
        <v>0.15049885472055791</v>
      </c>
      <c r="AT101">
        <v>0.26057921059919842</v>
      </c>
      <c r="AU101">
        <v>0.35975429472766973</v>
      </c>
      <c r="AV101">
        <v>0.35825552044444064</v>
      </c>
      <c r="AW101">
        <v>0.63879328485157383</v>
      </c>
      <c r="AX101">
        <v>0.80017752730656699</v>
      </c>
      <c r="AY101">
        <v>0.75482267779444356</v>
      </c>
      <c r="AZ101">
        <v>0.32484561923024113</v>
      </c>
      <c r="BA101">
        <v>0.52015346019817543</v>
      </c>
      <c r="BB101">
        <v>0.63845960628092158</v>
      </c>
      <c r="BC101">
        <v>0.52312028493080387</v>
      </c>
      <c r="BD101">
        <v>0.77564530542480092</v>
      </c>
      <c r="BE101">
        <v>0.82387157696987234</v>
      </c>
      <c r="BF101">
        <v>0.45408442111628489</v>
      </c>
      <c r="BG101">
        <v>0.7744267830338698</v>
      </c>
      <c r="BH101">
        <v>0.85676317563533821</v>
      </c>
      <c r="BI101">
        <v>0.48247491465660364</v>
      </c>
      <c r="BJ101">
        <v>0.59746384250432172</v>
      </c>
      <c r="BK101">
        <v>0.90372423494359477</v>
      </c>
      <c r="BL101">
        <v>0.68703838104426573</v>
      </c>
      <c r="BM101">
        <v>0.61526723573376874</v>
      </c>
      <c r="BN101">
        <v>0.75084914134275493</v>
      </c>
      <c r="BO101">
        <v>0.30074412719619925</v>
      </c>
      <c r="BP101">
        <v>0.81940019387284679</v>
      </c>
      <c r="BQ101">
        <v>0.54063102522836104</v>
      </c>
      <c r="BR101">
        <v>0.74862576773376954</v>
      </c>
      <c r="BS101">
        <v>0.46499191335067813</v>
      </c>
      <c r="BT101">
        <v>0.8969080170099355</v>
      </c>
      <c r="BU101">
        <v>0.74496205457653275</v>
      </c>
      <c r="BV101">
        <v>0.48366499612814362</v>
      </c>
      <c r="BW101">
        <v>0.28525397449849699</v>
      </c>
      <c r="BX101">
        <v>0.69061054973891101</v>
      </c>
      <c r="BY101">
        <v>0.69753598584498899</v>
      </c>
      <c r="BZ101">
        <v>0.71224398363689723</v>
      </c>
      <c r="CA101">
        <v>0.15949029796766201</v>
      </c>
      <c r="CB101">
        <v>0.56554334040859211</v>
      </c>
      <c r="CC101">
        <v>0.4124731527831127</v>
      </c>
      <c r="CD101">
        <v>0.11016048294978131</v>
      </c>
      <c r="CE101">
        <v>9.7430049802276653E-2</v>
      </c>
      <c r="CF101">
        <v>7.1846108159004884E-2</v>
      </c>
      <c r="CG101">
        <v>0.8119552295869702</v>
      </c>
      <c r="CH101">
        <v>0.42363677363428698</v>
      </c>
      <c r="CI101">
        <v>0.74808086233241378</v>
      </c>
      <c r="CJ101">
        <v>0.11347596663569659</v>
      </c>
      <c r="CK101">
        <v>0.65879532917621186</v>
      </c>
      <c r="CL101">
        <v>0.24025483957671145</v>
      </c>
      <c r="CM101">
        <v>0.7541064828831916</v>
      </c>
      <c r="CN101">
        <v>0.2910953958246818</v>
      </c>
      <c r="CO101">
        <v>5.9209394199976062E-2</v>
      </c>
      <c r="CP101">
        <v>0.70678743796490506</v>
      </c>
      <c r="CQ101">
        <v>0.57075525333262478</v>
      </c>
      <c r="CR101">
        <v>0.59866997970795444</v>
      </c>
      <c r="CS101">
        <v>0.74919771182051642</v>
      </c>
      <c r="CT101">
        <v>8.2054789291770458E-2</v>
      </c>
      <c r="CU101">
        <v>7.1412634477667936E-2</v>
      </c>
      <c r="CV101">
        <v>0.55481020517679547</v>
      </c>
      <c r="CW101">
        <v>2.3520413082898095E-3</v>
      </c>
      <c r="CX101">
        <v>0.31072468871421915</v>
      </c>
      <c r="CY101">
        <v>0.83849486234632065</v>
      </c>
      <c r="CZ101">
        <v>6.9370103215066869E-2</v>
      </c>
      <c r="DA101">
        <v>0.4951106751717253</v>
      </c>
      <c r="DB101">
        <v>0.6932678615141783</v>
      </c>
      <c r="DC101">
        <v>0.79499493074504768</v>
      </c>
      <c r="DD101">
        <v>0.85654184711325287</v>
      </c>
      <c r="DE101">
        <v>0.30880749925647866</v>
      </c>
      <c r="DF101">
        <v>9.7771978768899093E-3</v>
      </c>
      <c r="DG101">
        <v>0.2331873489357989</v>
      </c>
      <c r="DH101">
        <v>0.34428089848099042</v>
      </c>
      <c r="DI101">
        <v>0.3940309818068759</v>
      </c>
      <c r="DJ101">
        <v>0.98959932532823158</v>
      </c>
      <c r="DK101">
        <v>6.6301048562373843E-2</v>
      </c>
      <c r="DL101">
        <v>0.35392493107351458</v>
      </c>
    </row>
    <row r="102" spans="17:116" x14ac:dyDescent="0.25">
      <c r="Q102">
        <v>0.92344605065541074</v>
      </c>
      <c r="R102">
        <v>0.37499048678891622</v>
      </c>
      <c r="S102">
        <v>0.99289775394621516</v>
      </c>
      <c r="T102">
        <v>0.46016850577904478</v>
      </c>
      <c r="U102">
        <v>0.52622225599877037</v>
      </c>
      <c r="V102">
        <v>0.24010316392382158</v>
      </c>
      <c r="W102">
        <v>0.26449989585176792</v>
      </c>
      <c r="X102">
        <v>0.86480416021273099</v>
      </c>
      <c r="Y102">
        <v>0.45298444923103265</v>
      </c>
      <c r="Z102">
        <v>0.97160289797164268</v>
      </c>
      <c r="AA102">
        <v>9.0828701219223262E-2</v>
      </c>
      <c r="AB102">
        <v>0.10807507298670482</v>
      </c>
      <c r="AC102">
        <v>0.61661880242806877</v>
      </c>
      <c r="AD102">
        <v>2.4585646063375322E-2</v>
      </c>
      <c r="AE102">
        <v>0.66695698840903295</v>
      </c>
      <c r="AF102">
        <v>0.39591016511257227</v>
      </c>
      <c r="AG102">
        <v>0.44505857057221854</v>
      </c>
      <c r="AH102">
        <v>0.13154858975825157</v>
      </c>
      <c r="AI102">
        <v>0.15002701578863165</v>
      </c>
      <c r="AJ102">
        <v>0.62664906015139321</v>
      </c>
      <c r="AK102">
        <v>0.53174674683272771</v>
      </c>
      <c r="AL102">
        <v>0.49612764421886402</v>
      </c>
      <c r="AM102">
        <v>0.6809208734635086</v>
      </c>
      <c r="AN102">
        <v>0.5352252851179844</v>
      </c>
      <c r="AO102">
        <v>0.6588521437247441</v>
      </c>
      <c r="AP102">
        <v>0.79823052071179879</v>
      </c>
      <c r="AQ102">
        <v>0.63327091057587248</v>
      </c>
      <c r="AR102">
        <v>0.5649397656436359</v>
      </c>
      <c r="AS102">
        <v>0.48476538614822262</v>
      </c>
      <c r="AT102">
        <v>9.2184361694362504E-2</v>
      </c>
      <c r="AU102">
        <v>0.55394320033415556</v>
      </c>
      <c r="AV102">
        <v>0.48749748174176499</v>
      </c>
      <c r="AW102">
        <v>0.92409518587399653</v>
      </c>
      <c r="AX102">
        <v>0.75014746851989589</v>
      </c>
      <c r="AY102">
        <v>0.40961533389751636</v>
      </c>
      <c r="AZ102">
        <v>4.3521207508219861E-2</v>
      </c>
      <c r="BA102">
        <v>0.63310593822725769</v>
      </c>
      <c r="BB102">
        <v>0.94474632989779161</v>
      </c>
      <c r="BC102">
        <v>0.56503292621144663</v>
      </c>
      <c r="BD102">
        <v>0.39969532261734209</v>
      </c>
      <c r="BE102">
        <v>0.61909042491662558</v>
      </c>
      <c r="BF102">
        <v>0.2983901061798333</v>
      </c>
      <c r="BG102">
        <v>0.70055979214287079</v>
      </c>
      <c r="BH102">
        <v>0.40904563513398173</v>
      </c>
      <c r="BI102">
        <v>0.44850965083460115</v>
      </c>
      <c r="BJ102">
        <v>2.4607846617873186E-2</v>
      </c>
      <c r="BK102">
        <v>0.88498863413255813</v>
      </c>
      <c r="BL102">
        <v>0.68470281585336856</v>
      </c>
      <c r="BM102">
        <v>0.67768149593265381</v>
      </c>
      <c r="BN102">
        <v>0.72129855459306924</v>
      </c>
      <c r="BO102">
        <v>8.4431658533016041E-2</v>
      </c>
      <c r="BP102">
        <v>0.41464545275053605</v>
      </c>
      <c r="BQ102">
        <v>0.44431846301452427</v>
      </c>
      <c r="BR102">
        <v>0.86295226564283123</v>
      </c>
      <c r="BS102">
        <v>0.26552787824549817</v>
      </c>
      <c r="BT102">
        <v>0.96061924903755025</v>
      </c>
      <c r="BU102">
        <v>0.45297179778099572</v>
      </c>
      <c r="BV102">
        <v>0.84735300715898454</v>
      </c>
      <c r="BW102">
        <v>6.5210308387158911E-2</v>
      </c>
      <c r="BX102">
        <v>0.64176567028766152</v>
      </c>
      <c r="BY102">
        <v>0.99197489512374837</v>
      </c>
      <c r="BZ102">
        <v>0.39677201033272258</v>
      </c>
      <c r="CA102">
        <v>0.90924047766845839</v>
      </c>
      <c r="CB102">
        <v>0.86205818192985895</v>
      </c>
      <c r="CC102">
        <v>0.48473173314471385</v>
      </c>
      <c r="CD102">
        <v>0.76167821423472049</v>
      </c>
      <c r="CE102">
        <v>0.65306899918988659</v>
      </c>
      <c r="CF102">
        <v>1.968043876198422E-3</v>
      </c>
      <c r="CG102">
        <v>0.53948590814470276</v>
      </c>
      <c r="CH102">
        <v>0.50243088912584266</v>
      </c>
      <c r="CI102">
        <v>0.58508910490077604</v>
      </c>
      <c r="CJ102">
        <v>0.37142623052144774</v>
      </c>
      <c r="CK102">
        <v>0.98833695113827624</v>
      </c>
      <c r="CL102">
        <v>0.66852412901098113</v>
      </c>
      <c r="CM102">
        <v>0.78679801684565209</v>
      </c>
      <c r="CN102">
        <v>0.35465044114920374</v>
      </c>
      <c r="CO102">
        <v>0.23330952632996405</v>
      </c>
      <c r="CP102">
        <v>0.5441850865768898</v>
      </c>
      <c r="CQ102">
        <v>0.65306227163470831</v>
      </c>
      <c r="CR102">
        <v>0.935896724470346</v>
      </c>
      <c r="CS102">
        <v>0.6530580232680423</v>
      </c>
      <c r="CT102">
        <v>0.89417351544340917</v>
      </c>
      <c r="CU102">
        <v>0.88942216972148369</v>
      </c>
      <c r="CV102">
        <v>0.22645583469132724</v>
      </c>
      <c r="CW102">
        <v>0.23407950352482598</v>
      </c>
      <c r="CX102">
        <v>0.10613111731597469</v>
      </c>
      <c r="CY102">
        <v>0.52503016018740989</v>
      </c>
      <c r="CZ102">
        <v>0.53253020055251898</v>
      </c>
      <c r="DA102">
        <v>0.19042662628894291</v>
      </c>
      <c r="DB102">
        <v>0.39122378370834743</v>
      </c>
      <c r="DC102">
        <v>0.42010679968008935</v>
      </c>
      <c r="DD102">
        <v>8.0206658157495614E-2</v>
      </c>
      <c r="DE102">
        <v>0.92091676476442408</v>
      </c>
      <c r="DF102">
        <v>0.53487375140887394</v>
      </c>
      <c r="DG102">
        <v>0.20643958655099492</v>
      </c>
      <c r="DH102">
        <v>0.65450651732115461</v>
      </c>
      <c r="DI102">
        <v>0.11983361105945178</v>
      </c>
      <c r="DJ102">
        <v>9.7221214875964579E-2</v>
      </c>
      <c r="DK102">
        <v>2.0878296848129307E-2</v>
      </c>
      <c r="DL102">
        <v>0.25708034547792813</v>
      </c>
    </row>
    <row r="103" spans="17:116" x14ac:dyDescent="0.25">
      <c r="Q103">
        <v>0.32338797950272191</v>
      </c>
      <c r="R103">
        <v>0.20467369623189513</v>
      </c>
      <c r="S103">
        <v>0.31169769344207454</v>
      </c>
      <c r="T103">
        <v>0.39437429461407247</v>
      </c>
      <c r="U103">
        <v>0.36127440480576389</v>
      </c>
      <c r="V103">
        <v>0.28725659740719789</v>
      </c>
      <c r="W103">
        <v>0.3583701360904672</v>
      </c>
      <c r="X103">
        <v>0.76443354447832301</v>
      </c>
      <c r="Y103">
        <v>0.7131673216103076</v>
      </c>
      <c r="Z103">
        <v>0.22759253483096842</v>
      </c>
      <c r="AA103">
        <v>0.24000167399165945</v>
      </c>
      <c r="AB103">
        <v>0.99739993873215904</v>
      </c>
      <c r="AC103">
        <v>0.67612528853394682</v>
      </c>
      <c r="AD103">
        <v>0.43778569189174021</v>
      </c>
      <c r="AE103">
        <v>0.70460706878064183</v>
      </c>
      <c r="AF103">
        <v>0.15734949468343196</v>
      </c>
      <c r="AG103">
        <v>0.54071428598524318</v>
      </c>
      <c r="AH103">
        <v>0.56632966107328553</v>
      </c>
      <c r="AI103">
        <v>0.13492840073717538</v>
      </c>
      <c r="AJ103">
        <v>0.34315063979940885</v>
      </c>
      <c r="AK103">
        <v>0.29376046999433525</v>
      </c>
      <c r="AL103">
        <v>0.23290281436648352</v>
      </c>
      <c r="AM103">
        <v>0.54986689323468685</v>
      </c>
      <c r="AN103">
        <v>0.45408545785954146</v>
      </c>
      <c r="AO103">
        <v>0.78460863855671459</v>
      </c>
      <c r="AP103">
        <v>0.85276626549397072</v>
      </c>
      <c r="AQ103">
        <v>0.22882041628645045</v>
      </c>
      <c r="AR103">
        <v>0.45663534922982429</v>
      </c>
      <c r="AS103">
        <v>0.82709178610439515</v>
      </c>
      <c r="AT103">
        <v>7.9758331264813798E-2</v>
      </c>
      <c r="AU103">
        <v>0.51789835173630672</v>
      </c>
      <c r="AV103">
        <v>0.49103940226826559</v>
      </c>
      <c r="AW103">
        <v>0.70929667663636042</v>
      </c>
      <c r="AX103">
        <v>0.21398824569572028</v>
      </c>
      <c r="AY103">
        <v>0.7898879776688752</v>
      </c>
      <c r="AZ103">
        <v>0.70115568602330303</v>
      </c>
      <c r="BA103">
        <v>0.26131943485902198</v>
      </c>
      <c r="BB103">
        <v>0.62949675045488296</v>
      </c>
      <c r="BC103">
        <v>0.4989132174055344</v>
      </c>
      <c r="BD103">
        <v>3.8035139753379354E-2</v>
      </c>
      <c r="BE103">
        <v>0.75443451793864047</v>
      </c>
      <c r="BF103">
        <v>0.51272767538805386</v>
      </c>
      <c r="BG103">
        <v>0.70982698607696548</v>
      </c>
      <c r="BH103">
        <v>0.42215726187800495</v>
      </c>
      <c r="BI103">
        <v>0.21779590388663728</v>
      </c>
      <c r="BJ103">
        <v>0.18489907066469269</v>
      </c>
      <c r="BK103">
        <v>0.10509999794689362</v>
      </c>
      <c r="BL103">
        <v>0.3984068364422384</v>
      </c>
      <c r="BM103">
        <v>0.9648676992233165</v>
      </c>
      <c r="BN103">
        <v>0.17700107219134154</v>
      </c>
      <c r="BO103">
        <v>0.53885699116521768</v>
      </c>
      <c r="BP103">
        <v>0.32583723360283745</v>
      </c>
      <c r="BQ103">
        <v>0.25879821346660159</v>
      </c>
      <c r="BR103">
        <v>0.86858145549421417</v>
      </c>
      <c r="BS103">
        <v>0.54980140867738125</v>
      </c>
      <c r="BT103">
        <v>0.81096162056129195</v>
      </c>
      <c r="BU103">
        <v>0.66540253244825553</v>
      </c>
      <c r="BV103">
        <v>0.12959817431760712</v>
      </c>
      <c r="BW103">
        <v>0.99499697321950298</v>
      </c>
      <c r="BX103">
        <v>7.6600988738747766E-2</v>
      </c>
      <c r="BY103">
        <v>0.50963740324181139</v>
      </c>
      <c r="BZ103">
        <v>0.36026423782969097</v>
      </c>
      <c r="CA103">
        <v>0.36640672539501407</v>
      </c>
      <c r="CB103">
        <v>0.69177710443313911</v>
      </c>
      <c r="CC103">
        <v>0.15426963785921588</v>
      </c>
      <c r="CD103">
        <v>0.29344041535915877</v>
      </c>
      <c r="CE103">
        <v>8.9646242298263346E-2</v>
      </c>
      <c r="CF103">
        <v>0.62707261124431679</v>
      </c>
      <c r="CG103">
        <v>0.69144203043520402</v>
      </c>
      <c r="CH103">
        <v>0.8635079041387268</v>
      </c>
      <c r="CI103">
        <v>0.72245354643590876</v>
      </c>
      <c r="CJ103">
        <v>0.42760654705988799</v>
      </c>
      <c r="CK103">
        <v>0.73522567515991977</v>
      </c>
      <c r="CL103">
        <v>0.86268274557203206</v>
      </c>
      <c r="CM103">
        <v>0.61857126292687514</v>
      </c>
      <c r="CN103">
        <v>0.19970020484077722</v>
      </c>
      <c r="CO103">
        <v>0.467038741273057</v>
      </c>
      <c r="CP103">
        <v>0.99880504269280568</v>
      </c>
      <c r="CQ103">
        <v>0.47565128604456319</v>
      </c>
      <c r="CR103">
        <v>0.58260724365511773</v>
      </c>
      <c r="CS103">
        <v>0.99706693691127235</v>
      </c>
      <c r="CT103">
        <v>0.40571440560575045</v>
      </c>
      <c r="CU103">
        <v>0.73250445407516929</v>
      </c>
      <c r="CV103">
        <v>0.1375704722375648</v>
      </c>
      <c r="CW103">
        <v>0.29093484512390444</v>
      </c>
      <c r="CX103">
        <v>0.48244096186550278</v>
      </c>
      <c r="CY103">
        <v>0.2640134811028223</v>
      </c>
      <c r="CZ103">
        <v>8.7724910817813528E-2</v>
      </c>
      <c r="DA103">
        <v>0.75767614174666242</v>
      </c>
      <c r="DB103">
        <v>0.34871509397166367</v>
      </c>
      <c r="DC103">
        <v>0.94226489570890259</v>
      </c>
      <c r="DD103">
        <v>0.19486775713238025</v>
      </c>
      <c r="DE103">
        <v>7.5697971064176972E-3</v>
      </c>
      <c r="DF103">
        <v>0.55430438212820432</v>
      </c>
      <c r="DG103">
        <v>3.46638810946307E-2</v>
      </c>
      <c r="DH103">
        <v>0.64530323036810144</v>
      </c>
      <c r="DI103">
        <v>0.73435244512427822</v>
      </c>
      <c r="DJ103">
        <v>0.28669056553639027</v>
      </c>
      <c r="DK103">
        <v>0.79937113288887951</v>
      </c>
      <c r="DL103">
        <v>0.83522310168566527</v>
      </c>
    </row>
    <row r="104" spans="17:116" x14ac:dyDescent="0.25">
      <c r="Q104">
        <v>0.3976115749408351</v>
      </c>
      <c r="R104">
        <v>0.15460449394151388</v>
      </c>
      <c r="S104">
        <v>0.58206199960777982</v>
      </c>
      <c r="T104">
        <v>0.64222514800564223</v>
      </c>
      <c r="U104">
        <v>0.50450556341236386</v>
      </c>
      <c r="V104">
        <v>0.9604652728254246</v>
      </c>
      <c r="W104">
        <v>0.94077141849498247</v>
      </c>
      <c r="X104">
        <v>0.5274280392228361</v>
      </c>
      <c r="Y104">
        <v>8.2100207473319031E-2</v>
      </c>
      <c r="Z104">
        <v>0.51746459546620582</v>
      </c>
      <c r="AA104">
        <v>0.267767272087436</v>
      </c>
      <c r="AB104">
        <v>0.93740865491861758</v>
      </c>
      <c r="AC104">
        <v>0.50172695574324067</v>
      </c>
      <c r="AD104">
        <v>0.67175935436657763</v>
      </c>
      <c r="AE104">
        <v>0.55994623415892697</v>
      </c>
      <c r="AF104">
        <v>0.44329267482177048</v>
      </c>
      <c r="AG104">
        <v>0.78868642460790994</v>
      </c>
      <c r="AH104">
        <v>0.90070307428353669</v>
      </c>
      <c r="AI104">
        <v>1.6219538613798434E-2</v>
      </c>
      <c r="AJ104">
        <v>0.50341572611442342</v>
      </c>
      <c r="AK104">
        <v>0.25717316975243687</v>
      </c>
      <c r="AL104">
        <v>0.90902713868249863</v>
      </c>
      <c r="AM104">
        <v>0.76685600081900063</v>
      </c>
      <c r="AN104">
        <v>0.50411104340515944</v>
      </c>
      <c r="AO104">
        <v>8.5884282070884055E-2</v>
      </c>
      <c r="AP104">
        <v>0.68086121815230283</v>
      </c>
      <c r="AQ104">
        <v>0.94935047376606629</v>
      </c>
      <c r="AR104">
        <v>0.7823298565370731</v>
      </c>
      <c r="AS104">
        <v>0.47284805059489887</v>
      </c>
      <c r="AT104">
        <v>5.2031892501823052E-2</v>
      </c>
      <c r="AU104">
        <v>0.21654326040418964</v>
      </c>
      <c r="AV104">
        <v>0.88268742954646817</v>
      </c>
      <c r="AW104">
        <v>8.45725758639162E-2</v>
      </c>
      <c r="AX104">
        <v>0.79859455952099556</v>
      </c>
      <c r="AY104">
        <v>0.20849605569741048</v>
      </c>
      <c r="AZ104">
        <v>0.85109000426828652</v>
      </c>
      <c r="BA104">
        <v>0.76625891884186537</v>
      </c>
      <c r="BB104">
        <v>0.64016894595976215</v>
      </c>
      <c r="BC104">
        <v>0.31054527082405414</v>
      </c>
      <c r="BD104">
        <v>7.6431763035734734E-2</v>
      </c>
      <c r="BE104">
        <v>0.8476717739508266</v>
      </c>
      <c r="BF104">
        <v>0.19581897106805268</v>
      </c>
      <c r="BG104">
        <v>0.34944185934539918</v>
      </c>
      <c r="BH104">
        <v>7.9827631165298119E-2</v>
      </c>
      <c r="BI104">
        <v>0.19849267439282209</v>
      </c>
      <c r="BJ104">
        <v>0.60788221190572878</v>
      </c>
      <c r="BK104">
        <v>0.22253012616230272</v>
      </c>
      <c r="BL104">
        <v>0.6796960399750287</v>
      </c>
      <c r="BM104">
        <v>0.50613559475684777</v>
      </c>
      <c r="BN104">
        <v>0.96900310700197956</v>
      </c>
      <c r="BO104">
        <v>0.79084086644123719</v>
      </c>
      <c r="BP104">
        <v>5.9476319390434185E-2</v>
      </c>
      <c r="BQ104">
        <v>0.3282597334541279</v>
      </c>
      <c r="BR104">
        <v>5.016925299010544E-2</v>
      </c>
      <c r="BS104">
        <v>0.92356061582552229</v>
      </c>
      <c r="BT104">
        <v>0.5001350224544181</v>
      </c>
      <c r="BU104">
        <v>3.7382524840149145E-2</v>
      </c>
      <c r="BV104">
        <v>0.3451034551047531</v>
      </c>
      <c r="BW104">
        <v>0.47235958378018039</v>
      </c>
      <c r="BX104">
        <v>0.25479930515163041</v>
      </c>
      <c r="BY104">
        <v>0.59530289416222115</v>
      </c>
      <c r="BZ104">
        <v>0.68105056717393619</v>
      </c>
      <c r="CA104">
        <v>0.80894721522736468</v>
      </c>
      <c r="CB104">
        <v>0.88192774794852102</v>
      </c>
      <c r="CC104">
        <v>0.62373960242497262</v>
      </c>
      <c r="CD104">
        <v>0.95796241565606888</v>
      </c>
      <c r="CE104">
        <v>0.36021115825244543</v>
      </c>
      <c r="CF104">
        <v>0.84511219726656006</v>
      </c>
      <c r="CG104">
        <v>5.821635488636101E-2</v>
      </c>
      <c r="CH104">
        <v>0.95414833895148221</v>
      </c>
      <c r="CI104">
        <v>0.90216384250679482</v>
      </c>
      <c r="CJ104">
        <v>0.36242425923194599</v>
      </c>
      <c r="CK104">
        <v>0.57997691694155606</v>
      </c>
      <c r="CL104">
        <v>0.16462828302210752</v>
      </c>
      <c r="CM104">
        <v>2.5694560117997201E-2</v>
      </c>
      <c r="CN104">
        <v>0.55760191885050636</v>
      </c>
      <c r="CO104">
        <v>0.41977203082297843</v>
      </c>
      <c r="CP104">
        <v>0.79244171247112005</v>
      </c>
      <c r="CQ104">
        <v>0.78138517887003234</v>
      </c>
      <c r="CR104">
        <v>0.19516868258758668</v>
      </c>
      <c r="CS104">
        <v>0.96295869268882117</v>
      </c>
      <c r="CT104">
        <v>0.42864789691272787</v>
      </c>
      <c r="CU104">
        <v>0.96232257990037162</v>
      </c>
      <c r="CV104">
        <v>0.18138420154969825</v>
      </c>
      <c r="CW104">
        <v>0.58557041958655298</v>
      </c>
      <c r="CX104">
        <v>9.8417759536831184E-2</v>
      </c>
      <c r="CY104">
        <v>0.77214341121905972</v>
      </c>
      <c r="CZ104">
        <v>0.43176858238547577</v>
      </c>
      <c r="DA104">
        <v>0.6105746077575791</v>
      </c>
      <c r="DB104">
        <v>0.66454978718436042</v>
      </c>
      <c r="DC104">
        <v>0.75478693760367221</v>
      </c>
      <c r="DD104">
        <v>0.9738412056648178</v>
      </c>
      <c r="DE104">
        <v>0.30580783417560831</v>
      </c>
      <c r="DF104">
        <v>0.55006643864917604</v>
      </c>
      <c r="DG104">
        <v>0.41382097355786041</v>
      </c>
      <c r="DH104">
        <v>0.34710831174704126</v>
      </c>
      <c r="DI104">
        <v>0.16205666769226257</v>
      </c>
      <c r="DJ104">
        <v>0.76986040571068215</v>
      </c>
      <c r="DK104">
        <v>1.0371484609391857E-2</v>
      </c>
      <c r="DL104">
        <v>6.9677348837424435E-2</v>
      </c>
    </row>
    <row r="105" spans="17:116" x14ac:dyDescent="0.25">
      <c r="Q105">
        <v>0.23111907360739092</v>
      </c>
      <c r="R105">
        <v>3.1748898186260144E-2</v>
      </c>
      <c r="S105">
        <v>1.725608726087241E-2</v>
      </c>
      <c r="T105">
        <v>0.68335998902794148</v>
      </c>
      <c r="U105">
        <v>0.48977924341330903</v>
      </c>
      <c r="V105">
        <v>0.33327656210797274</v>
      </c>
      <c r="W105">
        <v>0.32044346240028232</v>
      </c>
      <c r="X105">
        <v>0.2865712331726602</v>
      </c>
      <c r="Y105">
        <v>0.62740798869582659</v>
      </c>
      <c r="Z105">
        <v>0.98518398171294574</v>
      </c>
      <c r="AA105">
        <v>0.95370617070899044</v>
      </c>
      <c r="AB105">
        <v>0.51256993234538017</v>
      </c>
      <c r="AC105">
        <v>0.1606325639786963</v>
      </c>
      <c r="AD105">
        <v>0.78373783477632952</v>
      </c>
      <c r="AE105">
        <v>0.3006023383322427</v>
      </c>
      <c r="AF105">
        <v>0.42689176095557912</v>
      </c>
      <c r="AG105">
        <v>0.71531134474258451</v>
      </c>
      <c r="AH105">
        <v>0.28404371692246766</v>
      </c>
      <c r="AI105">
        <v>0.80467089555488358</v>
      </c>
      <c r="AJ105">
        <v>0.88419224451164524</v>
      </c>
      <c r="AK105">
        <v>0.86336034886792401</v>
      </c>
      <c r="AL105">
        <v>0.27331323188170309</v>
      </c>
      <c r="AM105">
        <v>0.4205773102060395</v>
      </c>
      <c r="AN105">
        <v>0.7010905335139368</v>
      </c>
      <c r="AO105">
        <v>0.62145664037329063</v>
      </c>
      <c r="AP105">
        <v>0.53699210608723025</v>
      </c>
      <c r="AQ105">
        <v>1.0800882688261737E-2</v>
      </c>
      <c r="AR105">
        <v>0.28679588141851936</v>
      </c>
      <c r="AS105">
        <v>0.83367841127864017</v>
      </c>
      <c r="AT105">
        <v>0.76700416752515466</v>
      </c>
      <c r="AU105">
        <v>0.95925626454388091</v>
      </c>
      <c r="AV105">
        <v>6.7101085454416065E-2</v>
      </c>
      <c r="AW105">
        <v>0.21108724782017524</v>
      </c>
      <c r="AX105">
        <v>0.29918784194102144</v>
      </c>
      <c r="AY105">
        <v>0.5351227027715364</v>
      </c>
      <c r="AZ105">
        <v>0.65139091925894466</v>
      </c>
      <c r="BA105">
        <v>0.52154504209546815</v>
      </c>
      <c r="BB105">
        <v>0.30518541959267775</v>
      </c>
      <c r="BC105">
        <v>0.43733281968821758</v>
      </c>
      <c r="BD105">
        <v>0.25694915798483109</v>
      </c>
      <c r="BE105">
        <v>0.70900756902612661</v>
      </c>
      <c r="BF105">
        <v>0.37466240558938768</v>
      </c>
      <c r="BG105">
        <v>0.77081229337641965</v>
      </c>
      <c r="BH105">
        <v>0.3588602498174307</v>
      </c>
      <c r="BI105">
        <v>0.57784045698689224</v>
      </c>
      <c r="BJ105">
        <v>0.18245506826865832</v>
      </c>
      <c r="BK105">
        <v>0.10255246649331995</v>
      </c>
      <c r="BL105">
        <v>0.37910043089522144</v>
      </c>
      <c r="BM105">
        <v>0.35665882196976995</v>
      </c>
      <c r="BN105">
        <v>0.95761756511063756</v>
      </c>
      <c r="BO105">
        <v>0.97343395157146251</v>
      </c>
      <c r="BP105">
        <v>0.30616538333329046</v>
      </c>
      <c r="BQ105">
        <v>6.1556716245646514E-2</v>
      </c>
      <c r="BR105">
        <v>0.75983724849441847</v>
      </c>
      <c r="BS105">
        <v>0.57294446368380614</v>
      </c>
      <c r="BT105">
        <v>9.890483866007882E-2</v>
      </c>
      <c r="BU105">
        <v>0.55574748063408985</v>
      </c>
      <c r="BV105">
        <v>0.20733430739643754</v>
      </c>
      <c r="BW105">
        <v>0.44155994041312874</v>
      </c>
      <c r="BX105">
        <v>0.77150179733733104</v>
      </c>
      <c r="BY105">
        <v>0.13047864992815494</v>
      </c>
      <c r="BZ105">
        <v>0.64214794440970402</v>
      </c>
      <c r="CA105">
        <v>0.74628904770317028</v>
      </c>
      <c r="CB105">
        <v>0.51606449283534861</v>
      </c>
      <c r="CC105">
        <v>0.48071113595869264</v>
      </c>
      <c r="CD105">
        <v>0.27539325032038686</v>
      </c>
      <c r="CE105">
        <v>0.84843839651937203</v>
      </c>
      <c r="CF105">
        <v>0.72481921675269589</v>
      </c>
      <c r="CG105">
        <v>0.66085472822637481</v>
      </c>
      <c r="CH105">
        <v>0.46561291122701043</v>
      </c>
      <c r="CI105">
        <v>0.9957281604694197</v>
      </c>
      <c r="CJ105">
        <v>0.25759097017085963</v>
      </c>
      <c r="CK105">
        <v>1.2245048012469839E-2</v>
      </c>
      <c r="CL105">
        <v>0.46994353046628973</v>
      </c>
      <c r="CM105">
        <v>0.52673970943141102</v>
      </c>
      <c r="CN105">
        <v>0.32201332588761167</v>
      </c>
      <c r="CO105">
        <v>0.70420054223418904</v>
      </c>
      <c r="CP105">
        <v>0.16485228197058088</v>
      </c>
      <c r="CQ105">
        <v>0.22558823307485043</v>
      </c>
      <c r="CR105">
        <v>0.71336402810607824</v>
      </c>
      <c r="CS105">
        <v>0.15944702979440128</v>
      </c>
      <c r="CT105">
        <v>0.1406066108150188</v>
      </c>
      <c r="CU105">
        <v>0.10885181429959001</v>
      </c>
      <c r="CV105">
        <v>0.24499523627349462</v>
      </c>
      <c r="CW105">
        <v>0.30954244199067249</v>
      </c>
      <c r="CX105">
        <v>0.22764979039452427</v>
      </c>
      <c r="CY105">
        <v>0.95991846462280783</v>
      </c>
      <c r="CZ105">
        <v>0.5705680605957193</v>
      </c>
      <c r="DA105">
        <v>0.76025011055919833</v>
      </c>
      <c r="DB105">
        <v>0.62766280188683066</v>
      </c>
      <c r="DC105">
        <v>0.48770433056388107</v>
      </c>
      <c r="DD105">
        <v>0.9555574678760097</v>
      </c>
      <c r="DE105">
        <v>0.74121901029129234</v>
      </c>
      <c r="DF105">
        <v>0.72322707078202253</v>
      </c>
      <c r="DG105">
        <v>2.4389150243264268E-2</v>
      </c>
      <c r="DH105">
        <v>0.73717153909837774</v>
      </c>
      <c r="DI105">
        <v>0.9730124851677564</v>
      </c>
      <c r="DJ105">
        <v>0.16694383253562783</v>
      </c>
      <c r="DK105">
        <v>0.76670633240095865</v>
      </c>
      <c r="DL105">
        <v>3.4217509814857827E-2</v>
      </c>
    </row>
  </sheetData>
  <phoneticPr fontId="2" type="noConversion"/>
  <pageMargins left="0.75" right="0.75" top="1" bottom="1" header="0.5" footer="0.5"/>
  <pageSetup orientation="portrait" horizontalDpi="0" verticalDpi="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8:I53"/>
  <sheetViews>
    <sheetView topLeftCell="A13" zoomScale="110" zoomScaleNormal="110" workbookViewId="0">
      <selection activeCell="U37" sqref="U37"/>
    </sheetView>
  </sheetViews>
  <sheetFormatPr defaultRowHeight="13.2" x14ac:dyDescent="0.25"/>
  <cols>
    <col min="4" max="4" width="10.33203125" bestFit="1" customWidth="1"/>
    <col min="5" max="5" width="15" bestFit="1" customWidth="1"/>
    <col min="6" max="6" width="13.33203125" customWidth="1"/>
    <col min="7" max="7" width="13.88671875" customWidth="1"/>
    <col min="9" max="9" width="14.44140625" customWidth="1"/>
    <col min="10" max="10" width="12.33203125" bestFit="1" customWidth="1"/>
  </cols>
  <sheetData>
    <row r="8" spans="3:9" x14ac:dyDescent="0.25">
      <c r="C8" t="s">
        <v>35</v>
      </c>
    </row>
    <row r="10" spans="3:9" x14ac:dyDescent="0.25">
      <c r="C10" t="s">
        <v>0</v>
      </c>
      <c r="D10" s="2" t="s">
        <v>1</v>
      </c>
      <c r="E10" s="2" t="s">
        <v>2</v>
      </c>
      <c r="F10" s="57" t="s">
        <v>65</v>
      </c>
      <c r="G10" t="s">
        <v>6</v>
      </c>
      <c r="I10" s="26" t="s">
        <v>36</v>
      </c>
    </row>
    <row r="11" spans="3:9" x14ac:dyDescent="0.25">
      <c r="C11" t="s">
        <v>33</v>
      </c>
      <c r="D11">
        <v>37536.85</v>
      </c>
      <c r="E11">
        <v>21839.96</v>
      </c>
      <c r="F11">
        <v>966</v>
      </c>
      <c r="G11">
        <f>E11/(SQRT(F11))</f>
        <v>702.68919470095909</v>
      </c>
      <c r="I11">
        <f>E11^2</f>
        <v>476983852.80159998</v>
      </c>
    </row>
    <row r="12" spans="3:9" x14ac:dyDescent="0.25">
      <c r="C12" t="s">
        <v>34</v>
      </c>
      <c r="D12">
        <v>74044.33</v>
      </c>
      <c r="E12">
        <v>69032.960000000006</v>
      </c>
      <c r="F12">
        <v>441</v>
      </c>
      <c r="G12">
        <f>E12/(SQRT(F12))</f>
        <v>3287.2838095238099</v>
      </c>
      <c r="I12">
        <f>E12^2</f>
        <v>4765549566.3616009</v>
      </c>
    </row>
    <row r="14" spans="3:9" x14ac:dyDescent="0.25">
      <c r="C14" s="19" t="s">
        <v>68</v>
      </c>
      <c r="F14" s="25">
        <f>((((I11/F11)+(I12/F12)))^2)/((((I11/F11)^2)/(F11-1))+(((I12/F12)^2)/(F12-1)))</f>
        <v>480.67114262362196</v>
      </c>
    </row>
    <row r="18" spans="3:9" x14ac:dyDescent="0.25">
      <c r="C18" t="s">
        <v>7</v>
      </c>
      <c r="E18" t="s">
        <v>8</v>
      </c>
      <c r="F18" t="s">
        <v>9</v>
      </c>
      <c r="H18" t="s">
        <v>10</v>
      </c>
      <c r="I18" s="19" t="s">
        <v>316</v>
      </c>
    </row>
    <row r="19" spans="3:9" x14ac:dyDescent="0.25">
      <c r="D19">
        <f>D12-D11</f>
        <v>36507.480000000003</v>
      </c>
      <c r="E19">
        <f>((G11)^2)+(G12^2)</f>
        <v>11300006.948706854</v>
      </c>
      <c r="F19">
        <f>SQRT(E19)</f>
        <v>3361.5482963519735</v>
      </c>
      <c r="H19">
        <f>D19/F19</f>
        <v>10.860316967517239</v>
      </c>
      <c r="I19">
        <f>TDIST(ABS(H19),F14,2)</f>
        <v>1.0207748472687285E-24</v>
      </c>
    </row>
    <row r="21" spans="3:9" x14ac:dyDescent="0.25">
      <c r="I21" s="26" t="s">
        <v>321</v>
      </c>
    </row>
    <row r="22" spans="3:9" x14ac:dyDescent="0.25">
      <c r="I22" s="46">
        <f>2*(1-_xlfn.NORM.DIST(ABS(H19),0,1,TRUE))</f>
        <v>0</v>
      </c>
    </row>
    <row r="26" spans="3:9" x14ac:dyDescent="0.25">
      <c r="C26" t="s">
        <v>37</v>
      </c>
    </row>
    <row r="28" spans="3:9" x14ac:dyDescent="0.25">
      <c r="C28" t="s">
        <v>0</v>
      </c>
      <c r="D28" s="2" t="s">
        <v>1</v>
      </c>
      <c r="E28" s="2" t="s">
        <v>2</v>
      </c>
      <c r="F28" s="57" t="s">
        <v>65</v>
      </c>
      <c r="G28" t="s">
        <v>6</v>
      </c>
      <c r="I28" s="2" t="s">
        <v>36</v>
      </c>
    </row>
    <row r="29" spans="3:9" x14ac:dyDescent="0.25">
      <c r="C29" t="s">
        <v>33</v>
      </c>
      <c r="D29">
        <v>37536.85</v>
      </c>
      <c r="E29">
        <v>21839.96</v>
      </c>
      <c r="F29">
        <v>966</v>
      </c>
      <c r="G29">
        <f>E29/(SQRT(F29))</f>
        <v>702.68919470095909</v>
      </c>
      <c r="I29" s="19">
        <f>E29^2</f>
        <v>476983852.80159998</v>
      </c>
    </row>
    <row r="30" spans="3:9" x14ac:dyDescent="0.25">
      <c r="C30" t="s">
        <v>34</v>
      </c>
      <c r="D30">
        <v>74044.33</v>
      </c>
      <c r="E30">
        <v>69032.960000000006</v>
      </c>
      <c r="F30">
        <v>441</v>
      </c>
      <c r="G30">
        <f>E30/(SQRT(F30))</f>
        <v>3287.2838095238099</v>
      </c>
      <c r="I30" s="19">
        <f>E30^2</f>
        <v>4765549566.3616009</v>
      </c>
    </row>
    <row r="32" spans="3:9" x14ac:dyDescent="0.25">
      <c r="C32" s="19" t="s">
        <v>201</v>
      </c>
      <c r="F32">
        <f>F29+F30-2</f>
        <v>1405</v>
      </c>
    </row>
    <row r="36" spans="3:9" x14ac:dyDescent="0.25">
      <c r="C36" t="s">
        <v>7</v>
      </c>
      <c r="E36" t="s">
        <v>8</v>
      </c>
      <c r="F36" t="s">
        <v>9</v>
      </c>
      <c r="H36" t="s">
        <v>10</v>
      </c>
      <c r="I36" s="19" t="s">
        <v>320</v>
      </c>
    </row>
    <row r="37" spans="3:9" x14ac:dyDescent="0.25">
      <c r="D37">
        <f>D30-D29</f>
        <v>36507.480000000003</v>
      </c>
      <c r="F37">
        <f>(((((F29-1)*(E29^2))+((F30-1)*(E30^2)))/(F29+F30-2))^0.5)*(((1/F29)+(1/F30))^0.5)</f>
        <v>2451.7576357556459</v>
      </c>
      <c r="H37">
        <f>D37/F37</f>
        <v>14.890329887255836</v>
      </c>
      <c r="I37">
        <f>TDIST(ABS(H37),F32,2)</f>
        <v>1.1320173044282392E-46</v>
      </c>
    </row>
    <row r="39" spans="3:9" x14ac:dyDescent="0.25">
      <c r="I39" s="26" t="s">
        <v>321</v>
      </c>
    </row>
    <row r="40" spans="3:9" x14ac:dyDescent="0.25">
      <c r="I40" s="46">
        <f>2*(1-_xlfn.NORM.DIST(ABS(H37),0,1,TRUE))</f>
        <v>0</v>
      </c>
    </row>
    <row r="47" spans="3:9" x14ac:dyDescent="0.25">
      <c r="C47" t="s">
        <v>66</v>
      </c>
    </row>
    <row r="49" spans="3:8" x14ac:dyDescent="0.25">
      <c r="C49" t="s">
        <v>62</v>
      </c>
    </row>
    <row r="50" spans="3:8" x14ac:dyDescent="0.25">
      <c r="C50" t="s">
        <v>67</v>
      </c>
    </row>
    <row r="51" spans="3:8" x14ac:dyDescent="0.25">
      <c r="D51" s="2" t="s">
        <v>63</v>
      </c>
      <c r="E51" s="2" t="s">
        <v>64</v>
      </c>
      <c r="F51" s="2" t="s">
        <v>65</v>
      </c>
      <c r="G51" s="57" t="s">
        <v>366</v>
      </c>
      <c r="H51" t="s">
        <v>68</v>
      </c>
    </row>
    <row r="52" spans="3:8" x14ac:dyDescent="0.25">
      <c r="C52" t="s">
        <v>54</v>
      </c>
      <c r="D52" s="31">
        <v>6963.2190000000001</v>
      </c>
      <c r="E52" s="31">
        <f>D52^2</f>
        <v>48486418.841961004</v>
      </c>
      <c r="F52">
        <v>6</v>
      </c>
      <c r="G52" s="60">
        <f>E52/F52</f>
        <v>8081069.8069935003</v>
      </c>
      <c r="H52">
        <f>(((E52/F52)+(E53/F53))^2)/((((E52/F52)^2)/(F52-1))+(((E53/F53)^2)/(F53-1)))</f>
        <v>5.6295817542219311</v>
      </c>
    </row>
    <row r="53" spans="3:8" x14ac:dyDescent="0.25">
      <c r="C53" t="s">
        <v>33</v>
      </c>
      <c r="D53" s="31">
        <v>21839.96</v>
      </c>
      <c r="E53" s="31">
        <f>D53^2</f>
        <v>476983852.80159998</v>
      </c>
      <c r="F53">
        <v>966</v>
      </c>
      <c r="G53" s="30">
        <f>E53/F53</f>
        <v>493772.1043494824</v>
      </c>
    </row>
  </sheetData>
  <phoneticPr fontId="2" type="noConversion"/>
  <pageMargins left="0.75" right="0.75" top="1" bottom="1" header="0.5" footer="0.5"/>
  <pageSetup orientation="portrait" horizontalDpi="0" verticalDpi="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1:W85"/>
  <sheetViews>
    <sheetView topLeftCell="A28" zoomScale="130" zoomScaleNormal="130" workbookViewId="0">
      <selection activeCell="H60" sqref="H60"/>
    </sheetView>
  </sheetViews>
  <sheetFormatPr defaultRowHeight="13.2" x14ac:dyDescent="0.25"/>
  <cols>
    <col min="5" max="5" width="14" bestFit="1" customWidth="1"/>
    <col min="6" max="6" width="10.44140625" customWidth="1"/>
    <col min="8" max="8" width="12.33203125" bestFit="1" customWidth="1"/>
    <col min="19" max="19" width="12.33203125" bestFit="1" customWidth="1"/>
    <col min="23" max="23" width="12.44140625" bestFit="1" customWidth="1"/>
  </cols>
  <sheetData>
    <row r="11" spans="2:19" x14ac:dyDescent="0.25">
      <c r="B11" t="s">
        <v>12</v>
      </c>
      <c r="M11" t="s">
        <v>250</v>
      </c>
    </row>
    <row r="12" spans="2:19" x14ac:dyDescent="0.25">
      <c r="B12" t="s">
        <v>144</v>
      </c>
      <c r="M12" t="s">
        <v>251</v>
      </c>
    </row>
    <row r="13" spans="2:19" x14ac:dyDescent="0.25">
      <c r="B13" t="s">
        <v>0</v>
      </c>
      <c r="C13" s="2" t="s">
        <v>1</v>
      </c>
      <c r="D13" s="2" t="s">
        <v>2</v>
      </c>
      <c r="E13" s="57" t="s">
        <v>65</v>
      </c>
      <c r="F13" t="s">
        <v>6</v>
      </c>
      <c r="H13" s="19" t="s">
        <v>280</v>
      </c>
      <c r="M13" t="s">
        <v>0</v>
      </c>
      <c r="N13" s="2" t="s">
        <v>1</v>
      </c>
      <c r="O13" s="2" t="s">
        <v>2</v>
      </c>
      <c r="P13" s="57" t="s">
        <v>65</v>
      </c>
      <c r="Q13" t="s">
        <v>6</v>
      </c>
      <c r="S13" t="s">
        <v>36</v>
      </c>
    </row>
    <row r="14" spans="2:19" x14ac:dyDescent="0.25">
      <c r="B14" t="s">
        <v>4</v>
      </c>
      <c r="C14">
        <v>13.31212</v>
      </c>
      <c r="D14">
        <v>2.96766</v>
      </c>
      <c r="E14">
        <v>9027</v>
      </c>
      <c r="F14">
        <f>D14/(SQRT(E14))</f>
        <v>3.1235065558418217E-2</v>
      </c>
      <c r="H14">
        <f>D14^2</f>
        <v>8.8070058755999998</v>
      </c>
      <c r="M14" t="s">
        <v>4</v>
      </c>
      <c r="N14">
        <v>13.31212</v>
      </c>
      <c r="O14">
        <v>2.96766</v>
      </c>
      <c r="P14">
        <v>9027</v>
      </c>
      <c r="Q14">
        <f>O14/(SQRT(P14))</f>
        <v>3.1235065558418217E-2</v>
      </c>
      <c r="S14" s="19">
        <f>O14^2</f>
        <v>8.8070058755999998</v>
      </c>
    </row>
    <row r="15" spans="2:19" x14ac:dyDescent="0.25">
      <c r="B15" t="s">
        <v>5</v>
      </c>
      <c r="C15">
        <v>13.556570000000001</v>
      </c>
      <c r="D15">
        <v>2.8544700000000001</v>
      </c>
      <c r="E15">
        <v>9511</v>
      </c>
      <c r="F15">
        <f>D15/(SQRT(E15))</f>
        <v>2.9269303782770154E-2</v>
      </c>
      <c r="H15">
        <f>D15^2</f>
        <v>8.1479989809000006</v>
      </c>
      <c r="M15" t="s">
        <v>5</v>
      </c>
      <c r="N15">
        <v>13.556570000000001</v>
      </c>
      <c r="O15">
        <v>2.8544700000000001</v>
      </c>
      <c r="P15">
        <v>9511</v>
      </c>
      <c r="Q15">
        <f>O15/(SQRT(P15))</f>
        <v>2.9269303782770154E-2</v>
      </c>
      <c r="S15" s="19">
        <f>O15^2</f>
        <v>8.1479989809000006</v>
      </c>
    </row>
    <row r="17" spans="2:19" x14ac:dyDescent="0.25">
      <c r="D17" s="26" t="s">
        <v>68</v>
      </c>
      <c r="E17" s="39">
        <f>((((H14/E14)+(H15/E15)))^2)/((((H14/E14)^2)/(E14-1))+(((H15/E15)^2)/(E15-1)))</f>
        <v>18383.587974685313</v>
      </c>
      <c r="M17" s="19" t="s">
        <v>201</v>
      </c>
      <c r="P17">
        <f>P14+P15-2</f>
        <v>18536</v>
      </c>
    </row>
    <row r="18" spans="2:19" x14ac:dyDescent="0.25">
      <c r="B18" t="s">
        <v>7</v>
      </c>
      <c r="D18" t="s">
        <v>8</v>
      </c>
      <c r="E18" t="s">
        <v>9</v>
      </c>
      <c r="G18" t="s">
        <v>10</v>
      </c>
      <c r="H18" s="19" t="s">
        <v>316</v>
      </c>
    </row>
    <row r="19" spans="2:19" x14ac:dyDescent="0.25">
      <c r="C19">
        <f>C15-C14</f>
        <v>0.2444500000000005</v>
      </c>
      <c r="D19">
        <f>((F14)^2)+(F15^2)</f>
        <v>1.8323214643667673E-3</v>
      </c>
      <c r="E19">
        <f>SQRT(D19)</f>
        <v>4.2805624214193712E-2</v>
      </c>
      <c r="G19">
        <f>C19/E19</f>
        <v>5.7106981731373629</v>
      </c>
      <c r="H19">
        <f>TDIST(ABS(G19),E17,2)</f>
        <v>1.1425084244928302E-8</v>
      </c>
      <c r="M19" t="s">
        <v>7</v>
      </c>
      <c r="O19" t="s">
        <v>8</v>
      </c>
      <c r="P19" t="s">
        <v>9</v>
      </c>
      <c r="R19" t="s">
        <v>10</v>
      </c>
      <c r="S19" s="19" t="s">
        <v>316</v>
      </c>
    </row>
    <row r="20" spans="2:19" x14ac:dyDescent="0.25">
      <c r="H20" t="s">
        <v>11</v>
      </c>
      <c r="N20">
        <f>N15-N14</f>
        <v>0.2444500000000005</v>
      </c>
      <c r="P20">
        <f>(((((P14-1)*(O14^2))+((P15-1)*(O15^2)))/(P14+P15-2))^0.5)*(((1/P14)+(1/P15))^0.5)</f>
        <v>4.2762205334962458E-2</v>
      </c>
      <c r="R20">
        <f>N20/P20</f>
        <v>5.7164965671248424</v>
      </c>
      <c r="S20">
        <f>TDIST(ABS(R20),P17,2)</f>
        <v>1.1041432845595057E-8</v>
      </c>
    </row>
    <row r="21" spans="2:19" x14ac:dyDescent="0.25">
      <c r="S21" t="s">
        <v>11</v>
      </c>
    </row>
    <row r="23" spans="2:19" x14ac:dyDescent="0.25">
      <c r="B23" t="s">
        <v>19</v>
      </c>
    </row>
    <row r="24" spans="2:19" x14ac:dyDescent="0.25">
      <c r="B24" t="s">
        <v>144</v>
      </c>
    </row>
    <row r="25" spans="2:19" x14ac:dyDescent="0.25">
      <c r="B25" t="s">
        <v>0</v>
      </c>
      <c r="C25" s="2" t="s">
        <v>1</v>
      </c>
      <c r="D25" s="2" t="s">
        <v>2</v>
      </c>
      <c r="E25" s="57" t="s">
        <v>65</v>
      </c>
      <c r="F25" t="s">
        <v>6</v>
      </c>
      <c r="H25" s="19" t="s">
        <v>280</v>
      </c>
    </row>
    <row r="26" spans="2:19" x14ac:dyDescent="0.25">
      <c r="B26" t="s">
        <v>4</v>
      </c>
      <c r="C26">
        <f>C14*12</f>
        <v>159.74544</v>
      </c>
      <c r="D26">
        <f>D14*12</f>
        <v>35.611919999999998</v>
      </c>
      <c r="E26">
        <v>9027</v>
      </c>
      <c r="F26">
        <f>D26/(SQRT(E26))</f>
        <v>0.37482078670101859</v>
      </c>
      <c r="H26">
        <f>D26^2</f>
        <v>1268.2088460863999</v>
      </c>
    </row>
    <row r="27" spans="2:19" x14ac:dyDescent="0.25">
      <c r="B27" t="s">
        <v>5</v>
      </c>
      <c r="C27">
        <f>C15*12</f>
        <v>162.67884000000001</v>
      </c>
      <c r="D27">
        <f>D15*12</f>
        <v>34.253640000000004</v>
      </c>
      <c r="E27">
        <v>9511</v>
      </c>
      <c r="F27">
        <f>D27/(SQRT(E27))</f>
        <v>0.35123164539324186</v>
      </c>
      <c r="H27">
        <f>D27^2</f>
        <v>1173.3118532496003</v>
      </c>
    </row>
    <row r="29" spans="2:19" x14ac:dyDescent="0.25">
      <c r="D29" s="26" t="s">
        <v>68</v>
      </c>
      <c r="E29" s="39">
        <f>((((H26/E26)+(H27/E27)))^2)/((((H26/E26)^2)/(E26-1))+(((H27/E27)^2)/(E27-1)))</f>
        <v>18383.587974685313</v>
      </c>
      <c r="H29" s="19"/>
    </row>
    <row r="30" spans="2:19" x14ac:dyDescent="0.25">
      <c r="B30" t="s">
        <v>7</v>
      </c>
      <c r="D30" t="s">
        <v>8</v>
      </c>
      <c r="E30" t="s">
        <v>9</v>
      </c>
      <c r="G30" t="s">
        <v>10</v>
      </c>
      <c r="H30" s="19" t="s">
        <v>316</v>
      </c>
    </row>
    <row r="31" spans="2:19" x14ac:dyDescent="0.25">
      <c r="C31">
        <f>C27-C26</f>
        <v>2.933400000000006</v>
      </c>
      <c r="D31">
        <f>((F26)^2)+(F27^2)</f>
        <v>0.26385429086881451</v>
      </c>
      <c r="E31">
        <f>SQRT(D31)</f>
        <v>0.51366749057032457</v>
      </c>
      <c r="G31">
        <f>C31/E31</f>
        <v>5.7106981731373629</v>
      </c>
      <c r="H31">
        <f>TDIST(ABS(G31),E29,2)</f>
        <v>1.1425084244928302E-8</v>
      </c>
    </row>
    <row r="32" spans="2:19" x14ac:dyDescent="0.25">
      <c r="H32" t="s">
        <v>11</v>
      </c>
    </row>
    <row r="36" spans="2:23" x14ac:dyDescent="0.25">
      <c r="B36" s="56" t="s">
        <v>367</v>
      </c>
    </row>
    <row r="37" spans="2:23" x14ac:dyDescent="0.25">
      <c r="B37" t="s">
        <v>144</v>
      </c>
      <c r="Q37" t="s">
        <v>252</v>
      </c>
    </row>
    <row r="38" spans="2:23" x14ac:dyDescent="0.25">
      <c r="B38" t="s">
        <v>0</v>
      </c>
      <c r="C38" s="2" t="s">
        <v>1</v>
      </c>
      <c r="D38" s="2" t="s">
        <v>2</v>
      </c>
      <c r="E38" s="57" t="s">
        <v>65</v>
      </c>
      <c r="F38" t="s">
        <v>6</v>
      </c>
      <c r="H38" s="19" t="s">
        <v>280</v>
      </c>
      <c r="Q38" t="s">
        <v>251</v>
      </c>
    </row>
    <row r="39" spans="2:23" x14ac:dyDescent="0.25">
      <c r="B39" t="s">
        <v>4</v>
      </c>
      <c r="C39">
        <v>13.557399999999999</v>
      </c>
      <c r="D39">
        <v>2.8192469999999998</v>
      </c>
      <c r="E39">
        <v>9027</v>
      </c>
      <c r="F39">
        <f>D39/(SQRT(E39))</f>
        <v>2.9672996526008331E-2</v>
      </c>
      <c r="H39">
        <f>D39^2</f>
        <v>7.9481536470089988</v>
      </c>
      <c r="Q39" t="s">
        <v>0</v>
      </c>
      <c r="R39" s="2" t="s">
        <v>1</v>
      </c>
      <c r="S39" s="2" t="s">
        <v>2</v>
      </c>
      <c r="T39" s="57" t="s">
        <v>65</v>
      </c>
      <c r="U39" t="s">
        <v>6</v>
      </c>
      <c r="W39" t="s">
        <v>36</v>
      </c>
    </row>
    <row r="40" spans="2:23" x14ac:dyDescent="0.25">
      <c r="B40" t="s">
        <v>5</v>
      </c>
      <c r="C40">
        <v>13.76295</v>
      </c>
      <c r="D40">
        <v>2.7208549999999998</v>
      </c>
      <c r="E40">
        <v>9511</v>
      </c>
      <c r="F40">
        <f>D40/(SQRT(E40))</f>
        <v>2.7899235775422086E-2</v>
      </c>
      <c r="H40">
        <f>D40^2</f>
        <v>7.4030519310249989</v>
      </c>
      <c r="Q40" t="s">
        <v>4</v>
      </c>
      <c r="R40">
        <v>13.557399999999999</v>
      </c>
      <c r="S40">
        <v>2.8192469999999998</v>
      </c>
      <c r="T40">
        <v>9027</v>
      </c>
      <c r="U40">
        <f>S40/(SQRT(T40))</f>
        <v>2.9672996526008331E-2</v>
      </c>
      <c r="W40" s="19">
        <f>S40^2</f>
        <v>7.9481536470089988</v>
      </c>
    </row>
    <row r="41" spans="2:23" x14ac:dyDescent="0.25">
      <c r="Q41" t="s">
        <v>5</v>
      </c>
      <c r="R41">
        <v>13.76295</v>
      </c>
      <c r="S41">
        <v>2.7208549999999998</v>
      </c>
      <c r="T41">
        <v>9511</v>
      </c>
      <c r="U41">
        <f>S41/(SQRT(T41))</f>
        <v>2.7899235775422086E-2</v>
      </c>
      <c r="W41" s="19">
        <f>S41^2</f>
        <v>7.4030519310249989</v>
      </c>
    </row>
    <row r="42" spans="2:23" x14ac:dyDescent="0.25">
      <c r="D42" s="26" t="s">
        <v>68</v>
      </c>
      <c r="E42" s="39">
        <f>((((H39/E39)+(H40/E40)))^2)/((((H39/E39)^2)/(E39-1))+(((H40/E40)^2)/(E40-1)))</f>
        <v>18394.517784250693</v>
      </c>
    </row>
    <row r="43" spans="2:23" x14ac:dyDescent="0.25">
      <c r="B43" t="s">
        <v>7</v>
      </c>
      <c r="D43" t="s">
        <v>8</v>
      </c>
      <c r="E43" t="s">
        <v>9</v>
      </c>
      <c r="G43" t="s">
        <v>10</v>
      </c>
      <c r="H43" s="19" t="s">
        <v>316</v>
      </c>
      <c r="Q43" s="19" t="s">
        <v>201</v>
      </c>
      <c r="T43">
        <f>T40+T41-2</f>
        <v>18536</v>
      </c>
    </row>
    <row r="44" spans="2:23" x14ac:dyDescent="0.25">
      <c r="C44">
        <f>C40-C39</f>
        <v>0.20555000000000057</v>
      </c>
      <c r="D44">
        <f>((F39)^2)+(F40^2)</f>
        <v>1.658854079685094E-3</v>
      </c>
      <c r="E44">
        <f>SQRT(D44)</f>
        <v>4.0729032393184768E-2</v>
      </c>
      <c r="G44">
        <f>C44/E44</f>
        <v>5.0467685560434639</v>
      </c>
      <c r="H44">
        <f>TDIST(ABS(G44),E42,2)</f>
        <v>4.5362987278137702E-7</v>
      </c>
    </row>
    <row r="45" spans="2:23" x14ac:dyDescent="0.25">
      <c r="H45" t="s">
        <v>11</v>
      </c>
      <c r="Q45" t="s">
        <v>7</v>
      </c>
      <c r="S45" t="s">
        <v>8</v>
      </c>
      <c r="T45" t="s">
        <v>9</v>
      </c>
      <c r="V45" t="s">
        <v>10</v>
      </c>
      <c r="W45" s="19" t="s">
        <v>316</v>
      </c>
    </row>
    <row r="46" spans="2:23" x14ac:dyDescent="0.25">
      <c r="R46">
        <f>R41-R40</f>
        <v>0.20555000000000057</v>
      </c>
      <c r="T46">
        <f>(((((T40-1)*(S40^2))+((T41-1)*(S41^2)))/(T40+T41-2))^0.5)*(((1/T40)+(1/T41))^0.5)</f>
        <v>4.0691288742440428E-2</v>
      </c>
      <c r="V46">
        <f>R46/T46</f>
        <v>5.0514497415171533</v>
      </c>
      <c r="W46">
        <f>TDIST(ABS(V46),T43,2)</f>
        <v>4.4263313119398983E-7</v>
      </c>
    </row>
    <row r="47" spans="2:23" x14ac:dyDescent="0.25">
      <c r="W47" t="s">
        <v>11</v>
      </c>
    </row>
    <row r="52" spans="2:22" x14ac:dyDescent="0.25">
      <c r="B52" s="56" t="s">
        <v>368</v>
      </c>
      <c r="P52" t="s">
        <v>253</v>
      </c>
    </row>
    <row r="53" spans="2:22" x14ac:dyDescent="0.25">
      <c r="B53" t="s">
        <v>144</v>
      </c>
      <c r="P53" t="s">
        <v>251</v>
      </c>
    </row>
    <row r="54" spans="2:22" x14ac:dyDescent="0.25">
      <c r="B54" t="s">
        <v>0</v>
      </c>
      <c r="C54" s="2" t="s">
        <v>1</v>
      </c>
      <c r="D54" s="2" t="s">
        <v>2</v>
      </c>
      <c r="E54" s="57" t="s">
        <v>65</v>
      </c>
      <c r="F54" t="s">
        <v>6</v>
      </c>
      <c r="H54" s="19" t="s">
        <v>280</v>
      </c>
      <c r="P54" t="s">
        <v>0</v>
      </c>
      <c r="Q54" s="2" t="s">
        <v>1</v>
      </c>
      <c r="R54" s="2" t="s">
        <v>2</v>
      </c>
      <c r="S54" s="57" t="s">
        <v>65</v>
      </c>
      <c r="T54" t="s">
        <v>6</v>
      </c>
      <c r="V54" t="s">
        <v>36</v>
      </c>
    </row>
    <row r="55" spans="2:22" x14ac:dyDescent="0.25">
      <c r="B55" t="s">
        <v>4</v>
      </c>
      <c r="C55">
        <v>13.557399999999999</v>
      </c>
      <c r="D55">
        <v>2.8192469999999998</v>
      </c>
      <c r="E55" s="31">
        <v>18563240</v>
      </c>
      <c r="F55">
        <f>D55/(SQRT(E55))</f>
        <v>6.543441697370165E-4</v>
      </c>
      <c r="H55">
        <f>D55^2</f>
        <v>7.9481536470089988</v>
      </c>
      <c r="P55" t="s">
        <v>4</v>
      </c>
      <c r="Q55">
        <v>13.557399999999999</v>
      </c>
      <c r="R55">
        <v>2.8192469999999998</v>
      </c>
      <c r="S55">
        <v>18563240</v>
      </c>
      <c r="T55">
        <f>R55/(SQRT(S55))</f>
        <v>6.543441697370165E-4</v>
      </c>
      <c r="V55" s="19">
        <f>R55^2</f>
        <v>7.9481536470089988</v>
      </c>
    </row>
    <row r="56" spans="2:22" x14ac:dyDescent="0.25">
      <c r="B56" t="s">
        <v>5</v>
      </c>
      <c r="C56">
        <v>13.76295</v>
      </c>
      <c r="D56">
        <v>2.7208549999999998</v>
      </c>
      <c r="E56" s="31">
        <v>19222705</v>
      </c>
      <c r="F56">
        <f>D56/(SQRT(E56))</f>
        <v>6.2058053201545971E-4</v>
      </c>
      <c r="H56">
        <f>D56^2</f>
        <v>7.4030519310249989</v>
      </c>
      <c r="P56" t="s">
        <v>5</v>
      </c>
      <c r="Q56">
        <v>13.76295</v>
      </c>
      <c r="R56">
        <v>2.7208549999999998</v>
      </c>
      <c r="S56">
        <v>19222705</v>
      </c>
      <c r="T56">
        <f>R56/(SQRT(S56))</f>
        <v>6.2058053201545971E-4</v>
      </c>
      <c r="V56" s="19">
        <f>R56^2</f>
        <v>7.4030519310249989</v>
      </c>
    </row>
    <row r="58" spans="2:22" x14ac:dyDescent="0.25">
      <c r="D58" s="26" t="s">
        <v>68</v>
      </c>
      <c r="E58" s="40">
        <f>((((H55/E55)+(H56/E56)))^2)/((((H55/E55)^2)/(E55-1))+(((H56/E56)^2)/(E56-1)))</f>
        <v>37599635.79495699</v>
      </c>
      <c r="P58" s="19" t="s">
        <v>201</v>
      </c>
      <c r="S58">
        <f>S55+S56-2</f>
        <v>37785943</v>
      </c>
    </row>
    <row r="59" spans="2:22" x14ac:dyDescent="0.25">
      <c r="B59" t="s">
        <v>7</v>
      </c>
      <c r="D59" t="s">
        <v>8</v>
      </c>
      <c r="E59" t="s">
        <v>9</v>
      </c>
      <c r="G59" t="s">
        <v>10</v>
      </c>
      <c r="H59" s="19" t="s">
        <v>316</v>
      </c>
    </row>
    <row r="60" spans="2:22" x14ac:dyDescent="0.25">
      <c r="C60">
        <f>C56-C55</f>
        <v>0.20555000000000057</v>
      </c>
      <c r="D60">
        <f>((F55)^2)+(F56^2)</f>
        <v>8.1328648918541649E-7</v>
      </c>
      <c r="E60">
        <f>SQRT(D60)</f>
        <v>9.0182397904769443E-4</v>
      </c>
      <c r="G60">
        <f>C60/E60</f>
        <v>227.92696221834407</v>
      </c>
      <c r="H60">
        <f>TDIST(ABS(G60),E58,2)</f>
        <v>0</v>
      </c>
      <c r="P60" t="s">
        <v>7</v>
      </c>
      <c r="R60" t="s">
        <v>8</v>
      </c>
      <c r="S60" t="s">
        <v>9</v>
      </c>
      <c r="U60" t="s">
        <v>10</v>
      </c>
      <c r="V60" s="19" t="s">
        <v>316</v>
      </c>
    </row>
    <row r="61" spans="2:22" x14ac:dyDescent="0.25">
      <c r="H61" t="s">
        <v>11</v>
      </c>
      <c r="Q61">
        <f>Q56-Q55</f>
        <v>0.20555000000000057</v>
      </c>
      <c r="S61">
        <f>(((((S55-1)*(R55^2))+((S56-1)*(R56^2)))/(S55+S56-2))^0.5)*(((1/S55)+(1/S56))^0.5)</f>
        <v>9.0126527244151536E-4</v>
      </c>
      <c r="U61">
        <f>Q61/S61</f>
        <v>228.0682572436952</v>
      </c>
      <c r="V61">
        <f>TDIST(ABS(U61),S58,2)</f>
        <v>0</v>
      </c>
    </row>
    <row r="62" spans="2:22" x14ac:dyDescent="0.25">
      <c r="V62" t="s">
        <v>11</v>
      </c>
    </row>
    <row r="64" spans="2:22" x14ac:dyDescent="0.25">
      <c r="B64" t="s">
        <v>20</v>
      </c>
    </row>
    <row r="65" spans="2:8" x14ac:dyDescent="0.25">
      <c r="B65" t="s">
        <v>144</v>
      </c>
    </row>
    <row r="66" spans="2:8" x14ac:dyDescent="0.25">
      <c r="B66" t="s">
        <v>0</v>
      </c>
      <c r="C66" s="2" t="s">
        <v>1</v>
      </c>
      <c r="D66" s="2" t="s">
        <v>2</v>
      </c>
      <c r="E66" s="57" t="s">
        <v>65</v>
      </c>
      <c r="F66" t="s">
        <v>6</v>
      </c>
      <c r="H66" s="19" t="s">
        <v>280</v>
      </c>
    </row>
    <row r="67" spans="2:8" x14ac:dyDescent="0.25">
      <c r="B67" t="s">
        <v>4</v>
      </c>
      <c r="C67">
        <v>13.438280000000001</v>
      </c>
      <c r="D67">
        <v>3.0575999999999999</v>
      </c>
      <c r="E67">
        <v>478</v>
      </c>
      <c r="F67">
        <f>D67/(SQRT(E67))</f>
        <v>0.13985136880148344</v>
      </c>
      <c r="H67">
        <f>D67^2</f>
        <v>9.3489177599999991</v>
      </c>
    </row>
    <row r="68" spans="2:8" x14ac:dyDescent="0.25">
      <c r="B68" t="s">
        <v>5</v>
      </c>
      <c r="C68">
        <v>13.694850000000001</v>
      </c>
      <c r="D68">
        <v>2.5782539999999998</v>
      </c>
      <c r="E68">
        <v>485</v>
      </c>
      <c r="F68">
        <f>D68/(SQRT(E68))</f>
        <v>0.11707248339415299</v>
      </c>
      <c r="H68">
        <f>D68^2</f>
        <v>6.647393688515999</v>
      </c>
    </row>
    <row r="70" spans="2:8" x14ac:dyDescent="0.25">
      <c r="D70" s="26" t="s">
        <v>68</v>
      </c>
      <c r="E70" s="31">
        <f>((((H67/E67)+(H68/E68)))^2)/((((H67/E67)^2)/(E67-1))+(((H68/E68)^2)/(E68-1)))</f>
        <v>929.78542720837436</v>
      </c>
    </row>
    <row r="71" spans="2:8" x14ac:dyDescent="0.25">
      <c r="B71" t="s">
        <v>7</v>
      </c>
      <c r="D71" t="s">
        <v>8</v>
      </c>
      <c r="E71" t="s">
        <v>9</v>
      </c>
      <c r="G71" t="s">
        <v>10</v>
      </c>
      <c r="H71" s="19" t="s">
        <v>316</v>
      </c>
    </row>
    <row r="72" spans="2:8" x14ac:dyDescent="0.25">
      <c r="C72">
        <f>C68-C67</f>
        <v>0.25656999999999996</v>
      </c>
      <c r="D72">
        <f>((F67)^2)+(F68^2)</f>
        <v>3.3264371723722763E-2</v>
      </c>
      <c r="E72">
        <f>SQRT(D72)</f>
        <v>0.18238522890772368</v>
      </c>
      <c r="G72">
        <f>C72/E72</f>
        <v>1.4067476929823601</v>
      </c>
      <c r="H72">
        <f>TDIST(ABS(G72),E70,2)</f>
        <v>0.15983665121703872</v>
      </c>
    </row>
    <row r="73" spans="2:8" x14ac:dyDescent="0.25">
      <c r="H73" s="19" t="s">
        <v>317</v>
      </c>
    </row>
    <row r="76" spans="2:8" x14ac:dyDescent="0.25">
      <c r="B76" s="56" t="s">
        <v>369</v>
      </c>
    </row>
    <row r="78" spans="2:8" x14ac:dyDescent="0.25">
      <c r="B78" t="s">
        <v>0</v>
      </c>
      <c r="C78" s="2" t="s">
        <v>1</v>
      </c>
      <c r="D78" s="2" t="s">
        <v>2</v>
      </c>
      <c r="E78" s="57" t="s">
        <v>65</v>
      </c>
      <c r="F78" t="s">
        <v>6</v>
      </c>
      <c r="H78" s="19" t="s">
        <v>280</v>
      </c>
    </row>
    <row r="79" spans="2:8" x14ac:dyDescent="0.25">
      <c r="B79" t="s">
        <v>4</v>
      </c>
      <c r="C79">
        <v>13.31212</v>
      </c>
      <c r="D79">
        <v>2.96766</v>
      </c>
      <c r="E79">
        <f>9027/4</f>
        <v>2256.75</v>
      </c>
      <c r="F79">
        <f>D79/(SQRT(E79))</f>
        <v>6.2470131116836435E-2</v>
      </c>
      <c r="H79">
        <f>D79^2</f>
        <v>8.8070058755999998</v>
      </c>
    </row>
    <row r="80" spans="2:8" x14ac:dyDescent="0.25">
      <c r="B80" t="s">
        <v>5</v>
      </c>
      <c r="C80">
        <v>13.556570000000001</v>
      </c>
      <c r="D80">
        <v>2.8544700000000001</v>
      </c>
      <c r="E80">
        <f>9511/4</f>
        <v>2377.75</v>
      </c>
      <c r="F80">
        <f>D80/(SQRT(E80))</f>
        <v>5.8538607565540308E-2</v>
      </c>
      <c r="H80">
        <f>D80^2</f>
        <v>8.1479989809000006</v>
      </c>
    </row>
    <row r="82" spans="2:8" x14ac:dyDescent="0.25">
      <c r="D82" s="26" t="s">
        <v>68</v>
      </c>
      <c r="E82" s="31">
        <f>((((H79/E79)+(H80/E80)))^2)/((((H79/E79)^2)/(E79-1))+(((H80/E80)^2)/(E80-1)))</f>
        <v>4594.4022922553713</v>
      </c>
    </row>
    <row r="83" spans="2:8" x14ac:dyDescent="0.25">
      <c r="B83" t="s">
        <v>7</v>
      </c>
      <c r="D83" t="s">
        <v>8</v>
      </c>
      <c r="E83" t="s">
        <v>9</v>
      </c>
      <c r="G83" t="s">
        <v>10</v>
      </c>
      <c r="H83" s="19" t="s">
        <v>316</v>
      </c>
    </row>
    <row r="84" spans="2:8" x14ac:dyDescent="0.25">
      <c r="C84">
        <f>C80-C79</f>
        <v>0.2444500000000005</v>
      </c>
      <c r="D84">
        <f>((F79)^2)+(F80^2)</f>
        <v>7.3292858574670692E-3</v>
      </c>
      <c r="E84">
        <f>SQRT(D84)</f>
        <v>8.5611248428387424E-2</v>
      </c>
      <c r="G84">
        <f>C84/E84</f>
        <v>2.8553490865686815</v>
      </c>
      <c r="H84">
        <f>TDIST(ABS(G84),E82,2)</f>
        <v>4.3182295095764182E-3</v>
      </c>
    </row>
    <row r="85" spans="2:8" x14ac:dyDescent="0.25">
      <c r="F85" s="19" t="s">
        <v>318</v>
      </c>
      <c r="G85">
        <f>G84*2</f>
        <v>5.7106981731373629</v>
      </c>
      <c r="H85" s="19" t="s">
        <v>319</v>
      </c>
    </row>
  </sheetData>
  <phoneticPr fontId="2" type="noConversion"/>
  <pageMargins left="0.75" right="0.75" top="1" bottom="1" header="0.5" footer="0.5"/>
  <pageSetup orientation="portrait" horizontalDpi="0" verticalDpi="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7:F142"/>
  <sheetViews>
    <sheetView topLeftCell="A25" zoomScale="90" zoomScaleNormal="90" workbookViewId="0">
      <selection activeCell="U45" sqref="U45"/>
    </sheetView>
  </sheetViews>
  <sheetFormatPr defaultRowHeight="13.2" x14ac:dyDescent="0.25"/>
  <cols>
    <col min="2" max="2" width="11.6640625" customWidth="1"/>
    <col min="3" max="3" width="12.109375" customWidth="1"/>
    <col min="4" max="4" width="14" customWidth="1"/>
    <col min="5" max="5" width="19.33203125" customWidth="1"/>
    <col min="6" max="6" width="21.6640625" customWidth="1"/>
  </cols>
  <sheetData>
    <row r="17" spans="1:6" x14ac:dyDescent="0.25">
      <c r="B17">
        <v>1</v>
      </c>
      <c r="C17">
        <v>5</v>
      </c>
      <c r="D17">
        <v>100</v>
      </c>
    </row>
    <row r="18" spans="1:6" x14ac:dyDescent="0.25">
      <c r="B18" s="19" t="s">
        <v>16</v>
      </c>
      <c r="C18" s="19" t="s">
        <v>16</v>
      </c>
      <c r="D18" s="19" t="s">
        <v>16</v>
      </c>
      <c r="E18" t="s">
        <v>16</v>
      </c>
      <c r="F18" t="s">
        <v>15</v>
      </c>
    </row>
    <row r="19" spans="1:6" x14ac:dyDescent="0.25">
      <c r="B19" s="19" t="s">
        <v>209</v>
      </c>
      <c r="C19" s="19" t="s">
        <v>209</v>
      </c>
      <c r="D19" s="19" t="s">
        <v>209</v>
      </c>
      <c r="E19" s="19" t="s">
        <v>206</v>
      </c>
      <c r="F19" s="19" t="s">
        <v>206</v>
      </c>
    </row>
    <row r="20" spans="1:6" x14ac:dyDescent="0.25">
      <c r="B20" s="19" t="s">
        <v>210</v>
      </c>
      <c r="C20" s="19" t="s">
        <v>212</v>
      </c>
      <c r="D20" s="19" t="s">
        <v>213</v>
      </c>
      <c r="E20" s="19" t="s">
        <v>207</v>
      </c>
      <c r="F20" s="19" t="s">
        <v>208</v>
      </c>
    </row>
    <row r="21" spans="1:6" x14ac:dyDescent="0.25">
      <c r="A21" t="s">
        <v>13</v>
      </c>
      <c r="B21" s="19" t="s">
        <v>211</v>
      </c>
      <c r="C21" s="19" t="s">
        <v>211</v>
      </c>
      <c r="D21" s="19" t="s">
        <v>211</v>
      </c>
      <c r="E21" t="s">
        <v>17</v>
      </c>
      <c r="F21" t="s">
        <v>18</v>
      </c>
    </row>
    <row r="22" spans="1:6" x14ac:dyDescent="0.25">
      <c r="A22">
        <f t="shared" ref="A22:A40" si="0">A23-0.1</f>
        <v>-5.9999999999999929</v>
      </c>
      <c r="B22">
        <v>8.6029698968592277E-3</v>
      </c>
      <c r="C22">
        <v>6.8848154013743425E-4</v>
      </c>
      <c r="D22">
        <v>7.1797525245796417E-8</v>
      </c>
      <c r="E22">
        <f>(1/((2*3.1415926)^0.5))*EXP(-((A22^2)/2))</f>
        <v>6.0758829016452383E-9</v>
      </c>
      <c r="F22">
        <f>NORMDIST(A22,0,1,1)</f>
        <v>9.865876450377411E-10</v>
      </c>
    </row>
    <row r="23" spans="1:6" x14ac:dyDescent="0.25">
      <c r="A23">
        <f t="shared" si="0"/>
        <v>-5.8999999999999932</v>
      </c>
      <c r="B23">
        <v>8.8888546825968001E-3</v>
      </c>
      <c r="C23">
        <v>7.5208571124567032E-4</v>
      </c>
      <c r="D23">
        <v>1.1190715595226551E-7</v>
      </c>
      <c r="E23">
        <f t="shared" ref="E23:E86" si="1">(1/((2*3.1415926)^0.5))*EXP(-((A23^2)/2))</f>
        <v>1.1015763718637112E-8</v>
      </c>
      <c r="F23">
        <f t="shared" ref="F23:F86" si="2">NORMDIST(A23,0,1,1)</f>
        <v>1.8175078630995023E-9</v>
      </c>
    </row>
    <row r="24" spans="1:6" x14ac:dyDescent="0.25">
      <c r="A24">
        <f t="shared" si="0"/>
        <v>-5.7999999999999936</v>
      </c>
      <c r="B24">
        <v>9.189084474127928E-3</v>
      </c>
      <c r="C24">
        <v>8.2249358085618779E-4</v>
      </c>
      <c r="D24">
        <v>1.7379319443786041E-7</v>
      </c>
      <c r="E24">
        <f t="shared" si="1"/>
        <v>1.9773196574892627E-8</v>
      </c>
      <c r="F24">
        <f t="shared" si="2"/>
        <v>3.3157459783262928E-9</v>
      </c>
    </row>
    <row r="25" spans="1:6" x14ac:dyDescent="0.25">
      <c r="A25">
        <f t="shared" si="0"/>
        <v>-5.699999999999994</v>
      </c>
      <c r="B25">
        <v>9.5046248487247343E-3</v>
      </c>
      <c r="C25">
        <v>9.0052868079855224E-4</v>
      </c>
      <c r="D25">
        <v>2.6889194524416448E-7</v>
      </c>
      <c r="E25">
        <f t="shared" si="1"/>
        <v>3.5139551247913648E-8</v>
      </c>
      <c r="F25">
        <f t="shared" si="2"/>
        <v>5.9903714010637471E-9</v>
      </c>
    </row>
    <row r="26" spans="1:6" x14ac:dyDescent="0.25">
      <c r="A26">
        <f t="shared" si="0"/>
        <v>-5.5999999999999943</v>
      </c>
      <c r="B26">
        <v>9.8365230588316217E-3</v>
      </c>
      <c r="C26">
        <v>9.8712521762779745E-4</v>
      </c>
      <c r="D26">
        <v>4.1441530772094865E-7</v>
      </c>
      <c r="E26">
        <f t="shared" si="1"/>
        <v>6.1826205528981118E-8</v>
      </c>
      <c r="F26">
        <f t="shared" si="2"/>
        <v>1.0717590258311246E-8</v>
      </c>
    </row>
    <row r="27" spans="1:6" x14ac:dyDescent="0.25">
      <c r="A27">
        <f t="shared" si="0"/>
        <v>-5.4999999999999947</v>
      </c>
      <c r="B27">
        <v>1.018591635788132E-2</v>
      </c>
      <c r="C27">
        <v>1.0833443094853995E-3</v>
      </c>
      <c r="D27">
        <v>6.3613440257108655E-7</v>
      </c>
      <c r="E27">
        <f t="shared" si="1"/>
        <v>1.0769760134399732E-7</v>
      </c>
      <c r="F27">
        <f t="shared" si="2"/>
        <v>1.8989562465888274E-8</v>
      </c>
    </row>
    <row r="28" spans="1:6" x14ac:dyDescent="0.25">
      <c r="A28">
        <f t="shared" si="0"/>
        <v>-5.399999999999995</v>
      </c>
      <c r="B28">
        <v>1.0554041319091222E-2</v>
      </c>
      <c r="C28">
        <v>1.1903927806886259E-3</v>
      </c>
      <c r="D28">
        <v>9.7243036649509884E-7</v>
      </c>
      <c r="E28">
        <f t="shared" si="1"/>
        <v>1.857361860396931E-7</v>
      </c>
      <c r="F28">
        <f t="shared" si="2"/>
        <v>3.3320448485429375E-8</v>
      </c>
    </row>
    <row r="29" spans="1:6" x14ac:dyDescent="0.25">
      <c r="A29">
        <f t="shared" si="0"/>
        <v>-5.2999999999999954</v>
      </c>
      <c r="B29">
        <v>1.0942244282701657E-2</v>
      </c>
      <c r="C29">
        <v>1.3096449388494999E-3</v>
      </c>
      <c r="D29">
        <v>1.480149055301181E-6</v>
      </c>
      <c r="E29">
        <f t="shared" si="1"/>
        <v>3.171349243764747E-7</v>
      </c>
      <c r="F29">
        <f t="shared" si="2"/>
        <v>5.7901340399647157E-8</v>
      </c>
    </row>
    <row r="30" spans="1:6" x14ac:dyDescent="0.25">
      <c r="A30">
        <f t="shared" si="0"/>
        <v>-5.1999999999999957</v>
      </c>
      <c r="B30">
        <v>1.1351993087867017E-2</v>
      </c>
      <c r="C30">
        <v>1.4426678319857131E-3</v>
      </c>
      <c r="D30">
        <v>2.2430029822749045E-6</v>
      </c>
      <c r="E30">
        <f t="shared" si="1"/>
        <v>5.3610353904224393E-7</v>
      </c>
      <c r="F30">
        <f t="shared" si="2"/>
        <v>9.9644263169336911E-8</v>
      </c>
    </row>
    <row r="31" spans="1:6" x14ac:dyDescent="0.25">
      <c r="A31">
        <f t="shared" si="0"/>
        <v>-5.0999999999999961</v>
      </c>
      <c r="B31">
        <v>1.1784890269670166E-2</v>
      </c>
      <c r="C31">
        <v>1.5912505680813897E-3</v>
      </c>
      <c r="D31">
        <v>3.3835395993923313E-6</v>
      </c>
      <c r="E31">
        <f t="shared" si="1"/>
        <v>8.9724352389101341E-7</v>
      </c>
      <c r="F31">
        <f t="shared" si="2"/>
        <v>1.6982674071476321E-7</v>
      </c>
    </row>
    <row r="32" spans="1:6" x14ac:dyDescent="0.25">
      <c r="A32">
        <f t="shared" si="0"/>
        <v>-4.9999999999999964</v>
      </c>
      <c r="B32">
        <v>1.2242687930145811E-2</v>
      </c>
      <c r="C32">
        <v>1.757438378807851E-3</v>
      </c>
      <c r="D32">
        <v>5.0800582347273571E-6</v>
      </c>
      <c r="E32">
        <f t="shared" si="1"/>
        <v>1.4867195274146744E-6</v>
      </c>
      <c r="F32">
        <f t="shared" si="2"/>
        <v>2.8665157187919804E-7</v>
      </c>
    </row>
    <row r="33" spans="1:6" x14ac:dyDescent="0.25">
      <c r="A33">
        <f t="shared" si="0"/>
        <v>-4.8999999999999968</v>
      </c>
      <c r="B33">
        <v>1.2727304525541426E-2</v>
      </c>
      <c r="C33">
        <v>1.9435722247554002E-3</v>
      </c>
      <c r="D33">
        <v>7.590329321464379E-6</v>
      </c>
      <c r="E33">
        <f t="shared" si="1"/>
        <v>2.4389607666954878E-6</v>
      </c>
      <c r="F33">
        <f t="shared" si="2"/>
        <v>4.7918327659032649E-7</v>
      </c>
    </row>
    <row r="34" spans="1:6" x14ac:dyDescent="0.25">
      <c r="A34">
        <f t="shared" si="0"/>
        <v>-4.7999999999999972</v>
      </c>
      <c r="B34">
        <v>1.3240843851239227E-2</v>
      </c>
      <c r="C34">
        <v>2.1523348738757843E-3</v>
      </c>
      <c r="D34">
        <v>1.1284571266224164E-5</v>
      </c>
      <c r="E34">
        <f t="shared" si="1"/>
        <v>3.9612991248183637E-6</v>
      </c>
      <c r="F34">
        <f t="shared" si="2"/>
        <v>7.9332815197560528E-7</v>
      </c>
    </row>
    <row r="35" spans="1:6" x14ac:dyDescent="0.25">
      <c r="A35">
        <f t="shared" si="0"/>
        <v>-4.6999999999999975</v>
      </c>
      <c r="B35">
        <v>1.3785616551918191E-2</v>
      </c>
      <c r="C35">
        <v>2.3868045403493132E-3</v>
      </c>
      <c r="D35">
        <v>1.669089457905938E-5</v>
      </c>
      <c r="E35">
        <f t="shared" si="1"/>
        <v>6.3698252331959322E-6</v>
      </c>
      <c r="F35">
        <f t="shared" si="2"/>
        <v>1.3008074539172964E-6</v>
      </c>
    </row>
    <row r="36" spans="1:6" x14ac:dyDescent="0.25">
      <c r="A36">
        <f t="shared" si="0"/>
        <v>-4.5999999999999979</v>
      </c>
      <c r="B36">
        <v>1.4364164538979738E-2</v>
      </c>
      <c r="C36">
        <v>2.6505173502748441E-3</v>
      </c>
      <c r="D36">
        <v>2.4557349001840098E-5</v>
      </c>
      <c r="E36">
        <f t="shared" si="1"/>
        <v>1.0140852151978993E-5</v>
      </c>
      <c r="F36">
        <f t="shared" si="2"/>
        <v>2.1124547025028651E-6</v>
      </c>
    </row>
    <row r="37" spans="1:6" x14ac:dyDescent="0.25">
      <c r="A37">
        <f t="shared" si="0"/>
        <v>-4.4999999999999982</v>
      </c>
      <c r="B37">
        <v>1.4979288761590159E-2</v>
      </c>
      <c r="C37">
        <v>2.9475401058331107E-3</v>
      </c>
      <c r="D37">
        <v>3.5935819475145091E-5</v>
      </c>
      <c r="E37">
        <f t="shared" si="1"/>
        <v>1.5983741243232202E-5</v>
      </c>
      <c r="F37">
        <f t="shared" si="2"/>
        <v>3.3976731247300797E-6</v>
      </c>
    </row>
    <row r="38" spans="1:6" x14ac:dyDescent="0.25">
      <c r="A38">
        <f t="shared" si="0"/>
        <v>-4.3999999999999986</v>
      </c>
      <c r="B38">
        <v>1.5634080853820769E-2</v>
      </c>
      <c r="C38">
        <v>3.2825550529426181E-3</v>
      </c>
      <c r="D38">
        <v>5.2294309899515905E-5</v>
      </c>
      <c r="E38">
        <f t="shared" si="1"/>
        <v>2.4942471502790058E-5</v>
      </c>
      <c r="F38">
        <f t="shared" si="2"/>
        <v>5.4125439077038933E-6</v>
      </c>
    </row>
    <row r="39" spans="1:6" x14ac:dyDescent="0.25">
      <c r="A39">
        <f t="shared" si="0"/>
        <v>-4.2999999999999989</v>
      </c>
      <c r="B39">
        <v>1.6331959270589575E-2</v>
      </c>
      <c r="C39">
        <v>3.6609586202406312E-3</v>
      </c>
      <c r="D39">
        <v>7.5665607655505573E-5</v>
      </c>
      <c r="E39">
        <f t="shared" si="1"/>
        <v>3.8535197070757062E-5</v>
      </c>
      <c r="F39">
        <f t="shared" si="2"/>
        <v>8.539905470991845E-6</v>
      </c>
    </row>
    <row r="40" spans="1:6" x14ac:dyDescent="0.25">
      <c r="A40">
        <f t="shared" si="0"/>
        <v>-4.1999999999999993</v>
      </c>
      <c r="B40">
        <v>1.7076710632177618E-2</v>
      </c>
      <c r="C40">
        <v>4.0889763895371788E-3</v>
      </c>
      <c r="D40">
        <v>1.0884188335886404E-4</v>
      </c>
      <c r="E40">
        <f t="shared" si="1"/>
        <v>5.8943068259270226E-5</v>
      </c>
      <c r="F40">
        <f t="shared" si="2"/>
        <v>1.3345749015906336E-5</v>
      </c>
    </row>
    <row r="41" spans="1:6" x14ac:dyDescent="0.25">
      <c r="A41">
        <f>A42-0.1</f>
        <v>-4.0999999999999996</v>
      </c>
      <c r="B41">
        <v>1.7872537124300432E-2</v>
      </c>
      <c r="C41">
        <v>4.5737968776917168E-3</v>
      </c>
      <c r="D41">
        <v>1.5562635264186649E-4</v>
      </c>
      <c r="E41">
        <f t="shared" si="1"/>
        <v>8.9261657938452782E-5</v>
      </c>
      <c r="F41">
        <f t="shared" si="2"/>
        <v>2.0657506912546714E-5</v>
      </c>
    </row>
    <row r="42" spans="1:6" x14ac:dyDescent="0.25">
      <c r="A42">
        <v>-4</v>
      </c>
      <c r="B42">
        <v>1.8724110951987685E-2</v>
      </c>
      <c r="C42">
        <v>5.1237270519179116E-3</v>
      </c>
      <c r="D42">
        <v>2.2115455654062892E-4</v>
      </c>
      <c r="E42">
        <f t="shared" si="1"/>
        <v>1.3383022690633412E-4</v>
      </c>
      <c r="F42">
        <f t="shared" si="2"/>
        <v>3.1671241833119857E-5</v>
      </c>
    </row>
    <row r="43" spans="1:6" x14ac:dyDescent="0.25">
      <c r="A43">
        <f>A42+0.1</f>
        <v>-3.9</v>
      </c>
      <c r="B43">
        <v>1.9636637025526874E-2</v>
      </c>
      <c r="C43">
        <v>5.7483728547694009E-3</v>
      </c>
      <c r="D43">
        <v>3.1229888103352806E-4</v>
      </c>
      <c r="E43">
        <f t="shared" si="1"/>
        <v>1.9865547308712121E-4</v>
      </c>
      <c r="F43">
        <f t="shared" si="2"/>
        <v>4.8096344017602614E-5</v>
      </c>
    </row>
    <row r="44" spans="1:6" x14ac:dyDescent="0.25">
      <c r="A44">
        <f t="shared" ref="A44:A107" si="3">A43+0.1</f>
        <v>-3.8</v>
      </c>
      <c r="B44">
        <v>2.0615925270970902E-2</v>
      </c>
      <c r="C44">
        <v>6.458848364369843E-3</v>
      </c>
      <c r="D44">
        <v>4.3817032981298675E-4</v>
      </c>
      <c r="E44">
        <f t="shared" si="1"/>
        <v>2.919469282814991E-4</v>
      </c>
      <c r="F44">
        <f t="shared" si="2"/>
        <v>7.234804392511999E-5</v>
      </c>
    </row>
    <row r="45" spans="1:6" x14ac:dyDescent="0.25">
      <c r="A45">
        <f t="shared" si="3"/>
        <v>-3.6999999999999997</v>
      </c>
      <c r="B45">
        <v>2.1668474212647431E-2</v>
      </c>
      <c r="C45">
        <v>7.2680175325693991E-3</v>
      </c>
      <c r="D45">
        <v>6.1073089515980368E-4</v>
      </c>
      <c r="E45">
        <f t="shared" si="1"/>
        <v>4.247802741737373E-4</v>
      </c>
      <c r="F45">
        <f t="shared" si="2"/>
        <v>1.0779973347738824E-4</v>
      </c>
    </row>
    <row r="46" spans="1:6" x14ac:dyDescent="0.25">
      <c r="A46">
        <f t="shared" si="3"/>
        <v>-3.5999999999999996</v>
      </c>
      <c r="B46">
        <v>2.2801567778208506E-2</v>
      </c>
      <c r="C46">
        <v>8.1907726871290609E-3</v>
      </c>
      <c r="D46">
        <v>8.4552766213672923E-4</v>
      </c>
      <c r="E46">
        <f t="shared" si="1"/>
        <v>6.1190193533273377E-4</v>
      </c>
      <c r="F46">
        <f t="shared" si="2"/>
        <v>1.5910859015753396E-4</v>
      </c>
    </row>
    <row r="47" spans="1:6" x14ac:dyDescent="0.25">
      <c r="A47">
        <f t="shared" si="3"/>
        <v>-3.4999999999999996</v>
      </c>
      <c r="B47">
        <v>2.4023387636512513E-2</v>
      </c>
      <c r="C47">
        <v>9.2443540925209264E-3</v>
      </c>
      <c r="D47">
        <v>1.162555483879E-3</v>
      </c>
      <c r="E47">
        <f t="shared" si="1"/>
        <v>8.7268270248894262E-4</v>
      </c>
      <c r="F47">
        <f t="shared" si="2"/>
        <v>2.3262907903552504E-4</v>
      </c>
    </row>
    <row r="48" spans="1:6" x14ac:dyDescent="0.25">
      <c r="A48">
        <f t="shared" si="3"/>
        <v>-3.3999999999999995</v>
      </c>
      <c r="B48">
        <v>2.5343143804441939E-2</v>
      </c>
      <c r="C48">
        <v>1.0448714749395219E-2</v>
      </c>
      <c r="D48">
        <v>1.5872480975634036E-3</v>
      </c>
      <c r="E48">
        <f t="shared" si="1"/>
        <v>1.2322191789827174E-3</v>
      </c>
      <c r="F48">
        <f t="shared" si="2"/>
        <v>3.3692926567688151E-4</v>
      </c>
    </row>
    <row r="49" spans="1:6" x14ac:dyDescent="0.25">
      <c r="A49">
        <f t="shared" si="3"/>
        <v>-3.2999999999999994</v>
      </c>
      <c r="B49">
        <v>2.6771226760621603E-2</v>
      </c>
      <c r="C49">
        <v>1.182693415117118E-2</v>
      </c>
      <c r="D49">
        <v>2.151587350096604E-3</v>
      </c>
      <c r="E49">
        <f t="shared" si="1"/>
        <v>1.7225689537456134E-3</v>
      </c>
      <c r="F49">
        <f t="shared" si="2"/>
        <v>4.8342414238377744E-4</v>
      </c>
    </row>
    <row r="50" spans="1:6" x14ac:dyDescent="0.25">
      <c r="A50">
        <f t="shared" si="3"/>
        <v>-3.1999999999999993</v>
      </c>
      <c r="B50">
        <v>2.8319384891796338E-2</v>
      </c>
      <c r="C50">
        <v>1.3405683736328899E-2</v>
      </c>
      <c r="D50">
        <v>2.8953063127412013E-3</v>
      </c>
      <c r="E50">
        <f t="shared" si="1"/>
        <v>2.3840882217989285E-3</v>
      </c>
      <c r="F50">
        <f t="shared" si="2"/>
        <v>6.8713793791584969E-4</v>
      </c>
    </row>
    <row r="51" spans="1:6" x14ac:dyDescent="0.25">
      <c r="A51">
        <f t="shared" si="3"/>
        <v>-3.0999999999999992</v>
      </c>
      <c r="B51">
        <v>3.0000931779810634E-2</v>
      </c>
      <c r="C51">
        <v>1.5215745044952834E-2</v>
      </c>
      <c r="D51">
        <v>3.8671442426299299E-3</v>
      </c>
      <c r="E51">
        <f t="shared" si="1"/>
        <v>3.2668190840628901E-3</v>
      </c>
      <c r="F51">
        <f t="shared" si="2"/>
        <v>9.6760321321835816E-4</v>
      </c>
    </row>
    <row r="52" spans="1:6" x14ac:dyDescent="0.25">
      <c r="A52">
        <f t="shared" si="3"/>
        <v>-2.9999999999999991</v>
      </c>
      <c r="B52">
        <v>3.1830988618379089E-2</v>
      </c>
      <c r="C52">
        <v>1.7292578800222985E-2</v>
      </c>
      <c r="D52">
        <v>5.1260897023202657E-3</v>
      </c>
      <c r="E52">
        <f t="shared" si="1"/>
        <v>4.4318484497376104E-3</v>
      </c>
      <c r="F52">
        <f t="shared" si="2"/>
        <v>1.3498980316300983E-3</v>
      </c>
    </row>
    <row r="53" spans="1:6" x14ac:dyDescent="0.25">
      <c r="A53">
        <f t="shared" si="3"/>
        <v>-2.899999999999999</v>
      </c>
      <c r="B53">
        <v>3.3826767926013905E-2</v>
      </c>
      <c r="C53">
        <v>1.9676938890598534E-2</v>
      </c>
      <c r="D53">
        <v>6.7425232772361857E-3</v>
      </c>
      <c r="E53">
        <f t="shared" si="1"/>
        <v>5.9525324705454975E-3</v>
      </c>
      <c r="F53">
        <f t="shared" si="2"/>
        <v>1.865813300384041E-3</v>
      </c>
    </row>
    <row r="54" spans="1:6" x14ac:dyDescent="0.25">
      <c r="A54">
        <f t="shared" si="3"/>
        <v>-2.7999999999999989</v>
      </c>
      <c r="B54">
        <v>3.6007905676899425E-2</v>
      </c>
      <c r="C54">
        <v>2.2415519021677294E-2</v>
      </c>
      <c r="D54">
        <v>8.799144475420545E-3</v>
      </c>
      <c r="E54">
        <f t="shared" si="1"/>
        <v>7.9154516504915118E-3</v>
      </c>
      <c r="F54">
        <f t="shared" si="2"/>
        <v>2.555130330427939E-3</v>
      </c>
    </row>
    <row r="55" spans="1:6" x14ac:dyDescent="0.25">
      <c r="A55">
        <f t="shared" si="3"/>
        <v>-2.6999999999999988</v>
      </c>
      <c r="B55">
        <v>3.839684996185657E-2</v>
      </c>
      <c r="C55">
        <v>2.5561611020544602E-2</v>
      </c>
      <c r="D55">
        <v>1.1391540551803992E-2</v>
      </c>
      <c r="E55">
        <f t="shared" si="1"/>
        <v>1.0420934903303619E-2</v>
      </c>
      <c r="F55">
        <f t="shared" si="2"/>
        <v>3.4669738030406777E-3</v>
      </c>
    </row>
    <row r="56" spans="1:6" x14ac:dyDescent="0.25">
      <c r="A56">
        <f t="shared" si="3"/>
        <v>-2.5999999999999988</v>
      </c>
      <c r="B56">
        <v>4.1019315229869971E-2</v>
      </c>
      <c r="C56">
        <v>2.9175741685939342E-2</v>
      </c>
      <c r="D56">
        <v>1.4628230984764484E-2</v>
      </c>
      <c r="E56">
        <f t="shared" si="1"/>
        <v>1.3582969349535899E-2</v>
      </c>
      <c r="F56">
        <f t="shared" si="2"/>
        <v>4.6611880237187649E-3</v>
      </c>
    </row>
    <row r="57" spans="1:6" x14ac:dyDescent="0.25">
      <c r="A57">
        <f t="shared" si="3"/>
        <v>-2.4999999999999987</v>
      </c>
      <c r="B57">
        <v>4.3904811887419452E-2</v>
      </c>
      <c r="C57">
        <v>3.3326238887022894E-2</v>
      </c>
      <c r="D57">
        <v>1.8630003746412889E-2</v>
      </c>
      <c r="E57">
        <f t="shared" si="1"/>
        <v>1.7528300643068886E-2</v>
      </c>
      <c r="F57">
        <f t="shared" si="2"/>
        <v>6.2096653257761565E-3</v>
      </c>
    </row>
    <row r="58" spans="1:6" x14ac:dyDescent="0.25">
      <c r="A58">
        <f t="shared" si="3"/>
        <v>-2.3999999999999986</v>
      </c>
      <c r="B58">
        <v>4.7087261269791569E-2</v>
      </c>
      <c r="C58">
        <v>3.8089656526432022E-2</v>
      </c>
      <c r="D58">
        <v>2.3528352578322642E-2</v>
      </c>
      <c r="E58">
        <f t="shared" si="1"/>
        <v>2.2394530485847719E-2</v>
      </c>
      <c r="F58">
        <f t="shared" si="2"/>
        <v>8.1975359245961572E-3</v>
      </c>
    </row>
    <row r="59" spans="1:6" x14ac:dyDescent="0.25">
      <c r="A59">
        <f t="shared" si="3"/>
        <v>-2.2999999999999985</v>
      </c>
      <c r="B59">
        <v>5.0605705275642454E-2</v>
      </c>
      <c r="C59">
        <v>4.3550961350440093E-2</v>
      </c>
      <c r="D59">
        <v>2.9462832757475483E-2</v>
      </c>
      <c r="E59">
        <f t="shared" si="1"/>
        <v>2.8327037983204861E-2</v>
      </c>
      <c r="F59">
        <f t="shared" si="2"/>
        <v>1.0724110021675844E-2</v>
      </c>
    </row>
    <row r="60" spans="1:6" x14ac:dyDescent="0.25">
      <c r="A60">
        <f t="shared" si="3"/>
        <v>-2.1999999999999984</v>
      </c>
      <c r="B60">
        <v>5.4505117497224496E-2</v>
      </c>
      <c r="C60">
        <v>4.980335215114523E-2</v>
      </c>
      <c r="D60">
        <v>3.6577180701022186E-2</v>
      </c>
      <c r="E60">
        <f t="shared" si="1"/>
        <v>3.5474593148797223E-2</v>
      </c>
      <c r="F60">
        <f t="shared" si="2"/>
        <v>1.3903447513498663E-2</v>
      </c>
    </row>
    <row r="61" spans="1:6" x14ac:dyDescent="0.25">
      <c r="A61">
        <f t="shared" si="3"/>
        <v>-2.0999999999999983</v>
      </c>
      <c r="B61">
        <v>5.8837317224360648E-2</v>
      </c>
      <c r="C61">
        <v>5.6947544172170697E-2</v>
      </c>
      <c r="D61">
        <v>4.5014093813297455E-2</v>
      </c>
      <c r="E61">
        <f t="shared" si="1"/>
        <v>4.3983596355566978E-2</v>
      </c>
      <c r="F61">
        <f t="shared" si="2"/>
        <v>1.7864420562816629E-2</v>
      </c>
    </row>
    <row r="62" spans="1:6" x14ac:dyDescent="0.25">
      <c r="A62">
        <f t="shared" si="3"/>
        <v>-1.9999999999999982</v>
      </c>
      <c r="B62">
        <v>6.3661977236758233E-2</v>
      </c>
      <c r="C62">
        <v>6.5090310326216663E-2</v>
      </c>
      <c r="D62">
        <v>5.4908643295409884E-2</v>
      </c>
      <c r="E62">
        <f t="shared" si="1"/>
        <v>5.3990966973681546E-2</v>
      </c>
      <c r="F62">
        <f t="shared" si="2"/>
        <v>2.2750131948179302E-2</v>
      </c>
    </row>
    <row r="63" spans="1:6" x14ac:dyDescent="0.25">
      <c r="A63">
        <f t="shared" si="3"/>
        <v>-1.8999999999999981</v>
      </c>
      <c r="B63">
        <v>6.9047697653750795E-2</v>
      </c>
      <c r="C63">
        <v>7.4342030033196393E-2</v>
      </c>
      <c r="D63">
        <v>6.6380393981807673E-2</v>
      </c>
      <c r="E63">
        <f t="shared" si="1"/>
        <v>6.5615815334319386E-2</v>
      </c>
      <c r="F63">
        <f t="shared" si="2"/>
        <v>2.8716559816001928E-2</v>
      </c>
    </row>
    <row r="64" spans="1:6" x14ac:dyDescent="0.25">
      <c r="A64">
        <f t="shared" si="3"/>
        <v>-1.799999999999998</v>
      </c>
      <c r="B64">
        <v>7.5073086364101704E-2</v>
      </c>
      <c r="C64">
        <v>8.4812962896903987E-2</v>
      </c>
      <c r="D64">
        <v>7.9524428396766753E-2</v>
      </c>
      <c r="E64">
        <f t="shared" si="1"/>
        <v>7.8950158974266674E-2</v>
      </c>
      <c r="F64">
        <f t="shared" si="2"/>
        <v>3.5930319112925969E-2</v>
      </c>
    </row>
    <row r="65" spans="1:6" x14ac:dyDescent="0.25">
      <c r="A65">
        <f t="shared" si="3"/>
        <v>-1.699999999999998</v>
      </c>
      <c r="B65">
        <v>8.1827734237478467E-2</v>
      </c>
      <c r="C65">
        <v>9.6607948713912095E-2</v>
      </c>
      <c r="D65">
        <v>9.4401610393388777E-2</v>
      </c>
      <c r="E65">
        <f t="shared" si="1"/>
        <v>9.4049078179039403E-2</v>
      </c>
      <c r="F65">
        <f t="shared" si="2"/>
        <v>4.4565462758543194E-2</v>
      </c>
    </row>
    <row r="66" spans="1:6" x14ac:dyDescent="0.25">
      <c r="A66">
        <f t="shared" si="3"/>
        <v>-1.5999999999999979</v>
      </c>
      <c r="B66">
        <v>8.9412889377469454E-2</v>
      </c>
      <c r="C66">
        <v>0.1098192526559913</v>
      </c>
      <c r="D66">
        <v>0.1110285665639216</v>
      </c>
      <c r="E66">
        <f t="shared" si="1"/>
        <v>0.11092083562550864</v>
      </c>
      <c r="F66">
        <f t="shared" si="2"/>
        <v>5.4799291699558203E-2</v>
      </c>
    </row>
    <row r="67" spans="1:6" x14ac:dyDescent="0.25">
      <c r="A67">
        <f t="shared" si="3"/>
        <v>-1.4999999999999978</v>
      </c>
      <c r="B67">
        <v>9.7941503441166561E-2</v>
      </c>
      <c r="C67">
        <v>0.1245173446463555</v>
      </c>
      <c r="D67">
        <v>0.1293679974068308</v>
      </c>
      <c r="E67">
        <f t="shared" si="1"/>
        <v>0.12951759677055816</v>
      </c>
      <c r="F67">
        <f t="shared" si="2"/>
        <v>6.6807201268858321E-2</v>
      </c>
    </row>
    <row r="68" spans="1:6" x14ac:dyDescent="0.25">
      <c r="A68">
        <f t="shared" si="3"/>
        <v>-1.3999999999999977</v>
      </c>
      <c r="B68">
        <v>0.10753712371074031</v>
      </c>
      <c r="C68">
        <v>0.14073954789491502</v>
      </c>
      <c r="D68">
        <v>0.14932003891901999</v>
      </c>
      <c r="E68">
        <f t="shared" si="1"/>
        <v>0.14972746691278294</v>
      </c>
      <c r="F68">
        <f t="shared" si="2"/>
        <v>8.0756659233771386E-2</v>
      </c>
    </row>
    <row r="69" spans="1:6" x14ac:dyDescent="0.25">
      <c r="A69">
        <f t="shared" si="3"/>
        <v>-1.2999999999999976</v>
      </c>
      <c r="B69">
        <v>0.11833081270772915</v>
      </c>
      <c r="C69">
        <v>0.15847673572898291</v>
      </c>
      <c r="D69">
        <v>0.17071546184990607</v>
      </c>
      <c r="E69">
        <f t="shared" si="1"/>
        <v>0.17136859350942441</v>
      </c>
      <c r="F69">
        <f t="shared" si="2"/>
        <v>9.6800484585610733E-2</v>
      </c>
    </row>
    <row r="70" spans="1:6" x14ac:dyDescent="0.25">
      <c r="A70">
        <f t="shared" si="3"/>
        <v>-1.1999999999999975</v>
      </c>
      <c r="B70">
        <v>0.13045487138679979</v>
      </c>
      <c r="C70">
        <v>0.177658613464936</v>
      </c>
      <c r="D70">
        <v>0.19331150436629191</v>
      </c>
      <c r="E70">
        <f t="shared" si="1"/>
        <v>0.19418605663944202</v>
      </c>
      <c r="F70">
        <f t="shared" si="2"/>
        <v>0.11506967022170875</v>
      </c>
    </row>
    <row r="71" spans="1:6" x14ac:dyDescent="0.25">
      <c r="A71">
        <f t="shared" si="3"/>
        <v>-1.0999999999999974</v>
      </c>
      <c r="B71">
        <v>0.14403162270759795</v>
      </c>
      <c r="C71">
        <v>0.19813859080334681</v>
      </c>
      <c r="D71">
        <v>0.21679107173792628</v>
      </c>
      <c r="E71">
        <f t="shared" si="1"/>
        <v>0.21785217889062991</v>
      </c>
      <c r="F71">
        <f t="shared" si="2"/>
        <v>0.1356660609463832</v>
      </c>
    </row>
    <row r="72" spans="1:6" x14ac:dyDescent="0.25">
      <c r="A72">
        <f t="shared" si="3"/>
        <v>-0.99999999999999745</v>
      </c>
      <c r="B72">
        <v>0.15915494309189573</v>
      </c>
      <c r="C72">
        <v>0.21967979735098117</v>
      </c>
      <c r="D72">
        <v>0.24076589692854661</v>
      </c>
      <c r="E72">
        <f t="shared" si="1"/>
        <v>0.24197072658293176</v>
      </c>
      <c r="F72">
        <f t="shared" si="2"/>
        <v>0.1586552539314576</v>
      </c>
    </row>
    <row r="73" spans="1:6" x14ac:dyDescent="0.25">
      <c r="A73">
        <f t="shared" si="3"/>
        <v>-0.89999999999999747</v>
      </c>
      <c r="B73">
        <v>0.17586181557115552</v>
      </c>
      <c r="C73">
        <v>0.24194434361359043</v>
      </c>
      <c r="D73">
        <v>0.26478403938284395</v>
      </c>
      <c r="E73">
        <f t="shared" si="1"/>
        <v>0.26608525216821793</v>
      </c>
      <c r="F73">
        <f t="shared" si="2"/>
        <v>0.18406012534676011</v>
      </c>
    </row>
    <row r="74" spans="1:6" x14ac:dyDescent="0.25">
      <c r="A74">
        <f t="shared" si="3"/>
        <v>-0.79999999999999749</v>
      </c>
      <c r="B74">
        <v>0.19409139401450698</v>
      </c>
      <c r="C74">
        <v>0.26448835680795812</v>
      </c>
      <c r="D74">
        <v>0.28834181550144677</v>
      </c>
      <c r="E74">
        <f t="shared" si="1"/>
        <v>0.2896915552322859</v>
      </c>
      <c r="F74">
        <f t="shared" si="2"/>
        <v>0.21185539858339739</v>
      </c>
    </row>
    <row r="75" spans="1:6" x14ac:dyDescent="0.25">
      <c r="A75">
        <f t="shared" si="3"/>
        <v>-0.69999999999999751</v>
      </c>
      <c r="B75">
        <v>0.21363079609650434</v>
      </c>
      <c r="C75">
        <v>0.28676545757669852</v>
      </c>
      <c r="D75">
        <v>0.31089992218150347</v>
      </c>
      <c r="E75">
        <f t="shared" si="1"/>
        <v>0.31225393603000073</v>
      </c>
      <c r="F75">
        <f t="shared" si="2"/>
        <v>0.24196365222307376</v>
      </c>
    </row>
    <row r="76" spans="1:6" x14ac:dyDescent="0.25">
      <c r="A76">
        <f t="shared" si="3"/>
        <v>-0.59999999999999754</v>
      </c>
      <c r="B76">
        <v>0.23405138689984659</v>
      </c>
      <c r="C76">
        <v>0.3081410097234204</v>
      </c>
      <c r="D76">
        <v>0.33190316151245391</v>
      </c>
      <c r="E76">
        <f t="shared" si="1"/>
        <v>0.33322460573389956</v>
      </c>
      <c r="F76">
        <f t="shared" si="2"/>
        <v>0.27425311775007433</v>
      </c>
    </row>
    <row r="77" spans="1:6" x14ac:dyDescent="0.25">
      <c r="A77">
        <f t="shared" si="3"/>
        <v>-0.49999999999999756</v>
      </c>
      <c r="B77">
        <v>0.25464790894703304</v>
      </c>
      <c r="C77">
        <v>0.32791853132274701</v>
      </c>
      <c r="D77">
        <v>0.3508028333923307</v>
      </c>
      <c r="E77">
        <f t="shared" si="1"/>
        <v>0.35206532976709343</v>
      </c>
      <c r="F77">
        <f t="shared" si="2"/>
        <v>0.30853753872598771</v>
      </c>
    </row>
    <row r="78" spans="1:6" x14ac:dyDescent="0.25">
      <c r="A78">
        <f t="shared" si="3"/>
        <v>-0.39999999999999758</v>
      </c>
      <c r="B78">
        <v>0.27440507429637173</v>
      </c>
      <c r="C78">
        <v>0.34537807575273383</v>
      </c>
      <c r="D78">
        <v>0.36708056920262599</v>
      </c>
      <c r="E78">
        <f t="shared" si="1"/>
        <v>0.36827014344432935</v>
      </c>
      <c r="F78">
        <f t="shared" si="2"/>
        <v>0.34457825838967671</v>
      </c>
    </row>
    <row r="79" spans="1:6" x14ac:dyDescent="0.25">
      <c r="A79">
        <f t="shared" si="3"/>
        <v>-0.2999999999999976</v>
      </c>
      <c r="B79">
        <v>0.29202741851723957</v>
      </c>
      <c r="C79">
        <v>0.35982432834901018</v>
      </c>
      <c r="D79">
        <v>0.38027216790415708</v>
      </c>
      <c r="E79">
        <f t="shared" si="1"/>
        <v>0.38138781871341176</v>
      </c>
      <c r="F79">
        <f t="shared" si="2"/>
        <v>0.38208857781104827</v>
      </c>
    </row>
    <row r="80" spans="1:6" x14ac:dyDescent="0.25">
      <c r="A80">
        <f t="shared" si="3"/>
        <v>-0.1999999999999976</v>
      </c>
      <c r="B80">
        <v>0.30606719825364515</v>
      </c>
      <c r="C80">
        <v>0.37063997771396978</v>
      </c>
      <c r="D80">
        <v>0.38998989415392382</v>
      </c>
      <c r="E80">
        <f t="shared" si="1"/>
        <v>0.39104269731069069</v>
      </c>
      <c r="F80">
        <f t="shared" si="2"/>
        <v>0.4207402905608979</v>
      </c>
    </row>
    <row r="81" spans="1:6" x14ac:dyDescent="0.25">
      <c r="A81">
        <f t="shared" si="3"/>
        <v>-9.9999999999997591E-2</v>
      </c>
      <c r="B81">
        <v>0.31515830315226817</v>
      </c>
      <c r="C81">
        <v>0.37733812996643135</v>
      </c>
      <c r="D81">
        <v>0.39594172444080789</v>
      </c>
      <c r="E81">
        <f t="shared" si="1"/>
        <v>0.39695255086265208</v>
      </c>
      <c r="F81">
        <f t="shared" si="2"/>
        <v>0.46017216272297196</v>
      </c>
    </row>
    <row r="82" spans="1:6" x14ac:dyDescent="0.25">
      <c r="A82">
        <v>0</v>
      </c>
      <c r="B82">
        <v>0.31830988618379069</v>
      </c>
      <c r="C82">
        <v>0.37960668982249451</v>
      </c>
      <c r="D82">
        <v>0.39794618693589384</v>
      </c>
      <c r="E82">
        <f t="shared" si="1"/>
        <v>0.39894228380404351</v>
      </c>
      <c r="F82">
        <f t="shared" si="2"/>
        <v>0.5</v>
      </c>
    </row>
    <row r="83" spans="1:6" x14ac:dyDescent="0.25">
      <c r="A83">
        <f t="shared" si="3"/>
        <v>0.1</v>
      </c>
      <c r="B83">
        <v>0.315158303152268</v>
      </c>
      <c r="C83">
        <v>0.37733812996643123</v>
      </c>
      <c r="D83">
        <v>0.39594172444080772</v>
      </c>
      <c r="E83">
        <f t="shared" si="1"/>
        <v>0.39695255086265202</v>
      </c>
      <c r="F83">
        <f t="shared" si="2"/>
        <v>0.53982783727702899</v>
      </c>
    </row>
    <row r="84" spans="1:6" x14ac:dyDescent="0.25">
      <c r="A84">
        <f t="shared" si="3"/>
        <v>0.2</v>
      </c>
      <c r="B84">
        <v>0.30606719825364487</v>
      </c>
      <c r="C84">
        <v>0.37063997771396962</v>
      </c>
      <c r="D84">
        <v>0.3899898941539236</v>
      </c>
      <c r="E84">
        <f t="shared" si="1"/>
        <v>0.39104269731069047</v>
      </c>
      <c r="F84">
        <f t="shared" si="2"/>
        <v>0.57925970943910299</v>
      </c>
    </row>
    <row r="85" spans="1:6" x14ac:dyDescent="0.25">
      <c r="A85">
        <f t="shared" si="3"/>
        <v>0.30000000000000004</v>
      </c>
      <c r="B85">
        <v>0.29202741851723912</v>
      </c>
      <c r="C85">
        <v>0.35982432834900979</v>
      </c>
      <c r="D85">
        <v>0.3802721679041568</v>
      </c>
      <c r="E85">
        <f t="shared" si="1"/>
        <v>0.38138781871341143</v>
      </c>
      <c r="F85">
        <f t="shared" si="2"/>
        <v>0.61791142218895267</v>
      </c>
    </row>
    <row r="86" spans="1:6" x14ac:dyDescent="0.25">
      <c r="A86">
        <f t="shared" si="3"/>
        <v>0.4</v>
      </c>
      <c r="B86">
        <v>0.27440507429637123</v>
      </c>
      <c r="C86">
        <v>0.34537807575273344</v>
      </c>
      <c r="D86">
        <v>0.36708056920262561</v>
      </c>
      <c r="E86">
        <f t="shared" si="1"/>
        <v>0.36827014344432896</v>
      </c>
      <c r="F86">
        <f t="shared" si="2"/>
        <v>0.65542174161032429</v>
      </c>
    </row>
    <row r="87" spans="1:6" x14ac:dyDescent="0.25">
      <c r="A87">
        <f t="shared" si="3"/>
        <v>0.5</v>
      </c>
      <c r="B87">
        <v>0.25464790894703254</v>
      </c>
      <c r="C87">
        <v>0.32791853132274656</v>
      </c>
      <c r="D87">
        <v>0.35080283339233032</v>
      </c>
      <c r="E87">
        <f t="shared" ref="E87:E142" si="4">(1/((2*3.1415926)^0.5))*EXP(-((A87^2)/2))</f>
        <v>0.35206532976709304</v>
      </c>
      <c r="F87">
        <f t="shared" ref="F87:F142" si="5">NORMDIST(A87,0,1,1)</f>
        <v>0.69146246127401312</v>
      </c>
    </row>
    <row r="88" spans="1:6" x14ac:dyDescent="0.25">
      <c r="A88">
        <f t="shared" si="3"/>
        <v>0.6</v>
      </c>
      <c r="B88">
        <v>0.23405138689984611</v>
      </c>
      <c r="C88">
        <v>0.30814100972341996</v>
      </c>
      <c r="D88">
        <v>0.33190316151245342</v>
      </c>
      <c r="E88">
        <f t="shared" si="4"/>
        <v>0.33322460573389912</v>
      </c>
      <c r="F88">
        <f t="shared" si="5"/>
        <v>0.72574688224992645</v>
      </c>
    </row>
    <row r="89" spans="1:6" x14ac:dyDescent="0.25">
      <c r="A89">
        <f t="shared" si="3"/>
        <v>0.7</v>
      </c>
      <c r="B89">
        <v>0.21363079609650382</v>
      </c>
      <c r="C89">
        <v>0.28676545757669797</v>
      </c>
      <c r="D89">
        <v>0.31089992218150292</v>
      </c>
      <c r="E89">
        <f t="shared" si="4"/>
        <v>0.31225393603000018</v>
      </c>
      <c r="F89">
        <f t="shared" si="5"/>
        <v>0.75803634777692697</v>
      </c>
    </row>
    <row r="90" spans="1:6" x14ac:dyDescent="0.25">
      <c r="A90">
        <f t="shared" si="3"/>
        <v>0.79999999999999993</v>
      </c>
      <c r="B90">
        <v>0.19409139401450654</v>
      </c>
      <c r="C90">
        <v>0.26448835680795757</v>
      </c>
      <c r="D90">
        <v>0.28834181550144616</v>
      </c>
      <c r="E90">
        <f t="shared" si="4"/>
        <v>0.28969155523228535</v>
      </c>
      <c r="F90">
        <f t="shared" si="5"/>
        <v>0.78814460141660336</v>
      </c>
    </row>
    <row r="91" spans="1:6" x14ac:dyDescent="0.25">
      <c r="A91">
        <f t="shared" si="3"/>
        <v>0.89999999999999991</v>
      </c>
      <c r="B91">
        <v>0.17586181557115507</v>
      </c>
      <c r="C91">
        <v>0.24194434361358996</v>
      </c>
      <c r="D91">
        <v>0.26478403938284339</v>
      </c>
      <c r="E91">
        <f t="shared" si="4"/>
        <v>0.26608525216821738</v>
      </c>
      <c r="F91">
        <f t="shared" si="5"/>
        <v>0.81593987465324047</v>
      </c>
    </row>
    <row r="92" spans="1:6" x14ac:dyDescent="0.25">
      <c r="A92">
        <f t="shared" si="3"/>
        <v>0.99999999999999989</v>
      </c>
      <c r="B92">
        <v>0.15915494309189537</v>
      </c>
      <c r="C92">
        <v>0.2196797973509807</v>
      </c>
      <c r="D92">
        <v>0.240765896928546</v>
      </c>
      <c r="E92">
        <f t="shared" si="4"/>
        <v>0.24197072658293117</v>
      </c>
      <c r="F92">
        <f t="shared" si="5"/>
        <v>0.84134474606854281</v>
      </c>
    </row>
    <row r="93" spans="1:6" x14ac:dyDescent="0.25">
      <c r="A93">
        <f t="shared" si="3"/>
        <v>1.0999999999999999</v>
      </c>
      <c r="B93">
        <v>0.14403162270759759</v>
      </c>
      <c r="C93">
        <v>0.19813859080334628</v>
      </c>
      <c r="D93">
        <v>0.21679107173792572</v>
      </c>
      <c r="E93">
        <f t="shared" si="4"/>
        <v>0.21785217889062933</v>
      </c>
      <c r="F93">
        <f t="shared" si="5"/>
        <v>0.86433393905361733</v>
      </c>
    </row>
    <row r="94" spans="1:6" x14ac:dyDescent="0.25">
      <c r="A94">
        <f t="shared" si="3"/>
        <v>1.2</v>
      </c>
      <c r="B94">
        <v>0.13045487138679945</v>
      </c>
      <c r="C94">
        <v>0.17765861346493556</v>
      </c>
      <c r="D94">
        <v>0.19331150436629133</v>
      </c>
      <c r="E94">
        <f t="shared" si="4"/>
        <v>0.19418605663944144</v>
      </c>
      <c r="F94">
        <f t="shared" si="5"/>
        <v>0.88493032977829178</v>
      </c>
    </row>
    <row r="95" spans="1:6" x14ac:dyDescent="0.25">
      <c r="A95">
        <f t="shared" si="3"/>
        <v>1.3</v>
      </c>
      <c r="B95">
        <v>0.11833081270772886</v>
      </c>
      <c r="C95">
        <v>0.15847673572898244</v>
      </c>
      <c r="D95">
        <v>0.17071546184990552</v>
      </c>
      <c r="E95">
        <f t="shared" si="4"/>
        <v>0.17136859350942385</v>
      </c>
      <c r="F95">
        <f t="shared" si="5"/>
        <v>0.9031995154143897</v>
      </c>
    </row>
    <row r="96" spans="1:6" x14ac:dyDescent="0.25">
      <c r="A96">
        <f t="shared" si="3"/>
        <v>1.4000000000000001</v>
      </c>
      <c r="B96">
        <v>0.10753712371074009</v>
      </c>
      <c r="C96">
        <v>0.14073954789491455</v>
      </c>
      <c r="D96">
        <v>0.14932003891901943</v>
      </c>
      <c r="E96">
        <f t="shared" si="4"/>
        <v>0.14972746691278244</v>
      </c>
      <c r="F96">
        <f t="shared" si="5"/>
        <v>0.91924334076622893</v>
      </c>
    </row>
    <row r="97" spans="1:6" x14ac:dyDescent="0.25">
      <c r="A97">
        <f t="shared" si="3"/>
        <v>1.5000000000000002</v>
      </c>
      <c r="B97">
        <v>9.7941503441166339E-2</v>
      </c>
      <c r="C97">
        <v>0.12451734464635511</v>
      </c>
      <c r="D97">
        <v>0.1293679974068303</v>
      </c>
      <c r="E97">
        <f t="shared" si="4"/>
        <v>0.12951759677055766</v>
      </c>
      <c r="F97">
        <f t="shared" si="5"/>
        <v>0.93319279873114191</v>
      </c>
    </row>
    <row r="98" spans="1:6" x14ac:dyDescent="0.25">
      <c r="A98">
        <f t="shared" si="3"/>
        <v>1.6000000000000003</v>
      </c>
      <c r="B98">
        <v>8.9412889377469273E-2</v>
      </c>
      <c r="C98">
        <v>0.10981925265599093</v>
      </c>
      <c r="D98">
        <v>0.11102856656392117</v>
      </c>
      <c r="E98">
        <f t="shared" si="4"/>
        <v>0.11092083562550825</v>
      </c>
      <c r="F98">
        <f t="shared" si="5"/>
        <v>0.94520070830044201</v>
      </c>
    </row>
    <row r="99" spans="1:6" x14ac:dyDescent="0.25">
      <c r="A99">
        <f t="shared" si="3"/>
        <v>1.7000000000000004</v>
      </c>
      <c r="B99">
        <v>8.18277342374783E-2</v>
      </c>
      <c r="C99">
        <v>9.6607948713911762E-2</v>
      </c>
      <c r="D99">
        <v>9.4401610393388402E-2</v>
      </c>
      <c r="E99">
        <f t="shared" si="4"/>
        <v>9.4049078179039E-2</v>
      </c>
      <c r="F99">
        <f t="shared" si="5"/>
        <v>0.95543453724145699</v>
      </c>
    </row>
    <row r="100" spans="1:6" x14ac:dyDescent="0.25">
      <c r="A100">
        <f t="shared" si="3"/>
        <v>1.8000000000000005</v>
      </c>
      <c r="B100">
        <v>7.5073086364101538E-2</v>
      </c>
      <c r="C100">
        <v>8.481296289690371E-2</v>
      </c>
      <c r="D100">
        <v>7.9524428396766406E-2</v>
      </c>
      <c r="E100">
        <f t="shared" si="4"/>
        <v>7.8950158974266341E-2</v>
      </c>
      <c r="F100">
        <f t="shared" si="5"/>
        <v>0.96406968088707423</v>
      </c>
    </row>
    <row r="101" spans="1:6" x14ac:dyDescent="0.25">
      <c r="A101" s="1">
        <f t="shared" si="3"/>
        <v>1.9000000000000006</v>
      </c>
      <c r="B101">
        <v>6.9047697653750656E-2</v>
      </c>
      <c r="C101">
        <v>7.4342030033196158E-2</v>
      </c>
      <c r="D101">
        <v>6.6380393981807367E-2</v>
      </c>
      <c r="E101">
        <f t="shared" si="4"/>
        <v>6.5615815334319094E-2</v>
      </c>
      <c r="F101" s="1">
        <f t="shared" si="5"/>
        <v>0.97128344018399826</v>
      </c>
    </row>
    <row r="102" spans="1:6" x14ac:dyDescent="0.25">
      <c r="A102" s="1">
        <f t="shared" si="3"/>
        <v>2.0000000000000004</v>
      </c>
      <c r="B102">
        <v>6.3661977236758122E-2</v>
      </c>
      <c r="C102">
        <v>6.5090310326216455E-2</v>
      </c>
      <c r="D102">
        <v>5.4908643295409634E-2</v>
      </c>
      <c r="E102">
        <f t="shared" si="4"/>
        <v>5.3990966973681304E-2</v>
      </c>
      <c r="F102" s="1">
        <f t="shared" si="5"/>
        <v>0.97724986805182079</v>
      </c>
    </row>
    <row r="103" spans="1:6" x14ac:dyDescent="0.25">
      <c r="A103">
        <f t="shared" si="3"/>
        <v>2.1000000000000005</v>
      </c>
      <c r="B103">
        <v>5.8837317224360551E-2</v>
      </c>
      <c r="C103">
        <v>5.6947544172170524E-2</v>
      </c>
      <c r="D103">
        <v>4.5014093813297254E-2</v>
      </c>
      <c r="E103">
        <f t="shared" si="4"/>
        <v>4.3983596355566784E-2</v>
      </c>
      <c r="F103">
        <f t="shared" si="5"/>
        <v>0.98213557943718344</v>
      </c>
    </row>
    <row r="104" spans="1:6" x14ac:dyDescent="0.25">
      <c r="A104">
        <f t="shared" si="3"/>
        <v>2.2000000000000006</v>
      </c>
      <c r="B104">
        <v>5.4505117497224413E-2</v>
      </c>
      <c r="C104">
        <v>4.9803352151145085E-2</v>
      </c>
      <c r="D104">
        <v>3.6577180701022005E-2</v>
      </c>
      <c r="E104">
        <f t="shared" si="4"/>
        <v>3.547459314879705E-2</v>
      </c>
      <c r="F104">
        <f t="shared" si="5"/>
        <v>0.98609655248650141</v>
      </c>
    </row>
    <row r="105" spans="1:6" x14ac:dyDescent="0.25">
      <c r="A105">
        <f t="shared" si="3"/>
        <v>2.3000000000000007</v>
      </c>
      <c r="B105">
        <v>5.0605705275642371E-2</v>
      </c>
      <c r="C105">
        <v>4.3550961350439968E-2</v>
      </c>
      <c r="D105">
        <v>2.9462832757475344E-2</v>
      </c>
      <c r="E105">
        <f t="shared" si="4"/>
        <v>2.8327037983204705E-2</v>
      </c>
      <c r="F105">
        <f t="shared" si="5"/>
        <v>0.98927588997832416</v>
      </c>
    </row>
    <row r="106" spans="1:6" x14ac:dyDescent="0.25">
      <c r="A106">
        <f t="shared" si="3"/>
        <v>2.4000000000000008</v>
      </c>
      <c r="B106">
        <v>4.7087261269791486E-2</v>
      </c>
      <c r="C106">
        <v>3.8089656526431918E-2</v>
      </c>
      <c r="D106">
        <v>2.3528352578322535E-2</v>
      </c>
      <c r="E106">
        <f t="shared" si="4"/>
        <v>2.2394530485847601E-2</v>
      </c>
      <c r="F106">
        <f t="shared" si="5"/>
        <v>0.99180246407540384</v>
      </c>
    </row>
    <row r="107" spans="1:6" x14ac:dyDescent="0.25">
      <c r="A107">
        <f t="shared" si="3"/>
        <v>2.5000000000000009</v>
      </c>
      <c r="B107">
        <v>4.3904811887419376E-2</v>
      </c>
      <c r="C107">
        <v>3.332623888702279E-2</v>
      </c>
      <c r="D107">
        <v>1.8630003746412781E-2</v>
      </c>
      <c r="E107">
        <f t="shared" si="4"/>
        <v>1.7528300643068786E-2</v>
      </c>
      <c r="F107">
        <f t="shared" si="5"/>
        <v>0.99379033467422384</v>
      </c>
    </row>
    <row r="108" spans="1:6" x14ac:dyDescent="0.25">
      <c r="A108">
        <f t="shared" ref="A108:A142" si="6">A107+0.1</f>
        <v>2.600000000000001</v>
      </c>
      <c r="B108">
        <v>4.1019315229869908E-2</v>
      </c>
      <c r="C108">
        <v>2.9175741685939251E-2</v>
      </c>
      <c r="D108">
        <v>1.4628230984764394E-2</v>
      </c>
      <c r="E108">
        <f t="shared" si="4"/>
        <v>1.3582969349535821E-2</v>
      </c>
      <c r="F108">
        <f t="shared" si="5"/>
        <v>0.99533881197628127</v>
      </c>
    </row>
    <row r="109" spans="1:6" x14ac:dyDescent="0.25">
      <c r="A109">
        <f t="shared" si="6"/>
        <v>2.7000000000000011</v>
      </c>
      <c r="B109">
        <v>3.8396849961856508E-2</v>
      </c>
      <c r="C109">
        <v>2.5561611020544529E-2</v>
      </c>
      <c r="D109">
        <v>1.1391540551803928E-2</v>
      </c>
      <c r="E109">
        <f t="shared" si="4"/>
        <v>1.0420934903303558E-2</v>
      </c>
      <c r="F109">
        <f t="shared" si="5"/>
        <v>0.99653302619695938</v>
      </c>
    </row>
    <row r="110" spans="1:6" x14ac:dyDescent="0.25">
      <c r="A110">
        <f t="shared" si="6"/>
        <v>2.8000000000000012</v>
      </c>
      <c r="B110">
        <v>3.600790567689937E-2</v>
      </c>
      <c r="C110">
        <v>2.2415519021677217E-2</v>
      </c>
      <c r="D110">
        <v>8.799144475420493E-3</v>
      </c>
      <c r="E110">
        <f t="shared" si="4"/>
        <v>7.9154516504914632E-3</v>
      </c>
      <c r="F110">
        <f t="shared" si="5"/>
        <v>0.99744486966957213</v>
      </c>
    </row>
    <row r="111" spans="1:6" x14ac:dyDescent="0.25">
      <c r="A111">
        <f t="shared" si="6"/>
        <v>2.9000000000000012</v>
      </c>
      <c r="B111">
        <v>3.3826767926013863E-2</v>
      </c>
      <c r="C111">
        <v>1.9676938890598489E-2</v>
      </c>
      <c r="D111">
        <v>6.7425232772361423E-3</v>
      </c>
      <c r="E111">
        <f t="shared" si="4"/>
        <v>5.9525324705454602E-3</v>
      </c>
      <c r="F111">
        <f t="shared" si="5"/>
        <v>0.99813418669961596</v>
      </c>
    </row>
    <row r="112" spans="1:6" x14ac:dyDescent="0.25">
      <c r="A112">
        <f t="shared" si="6"/>
        <v>3.0000000000000013</v>
      </c>
      <c r="B112">
        <v>3.1830988618379047E-2</v>
      </c>
      <c r="C112">
        <v>1.7292578800222929E-2</v>
      </c>
      <c r="D112">
        <v>5.1260897023202327E-3</v>
      </c>
      <c r="E112">
        <f t="shared" si="4"/>
        <v>4.4318484497375826E-3</v>
      </c>
      <c r="F112">
        <f t="shared" si="5"/>
        <v>0.9986501019683699</v>
      </c>
    </row>
    <row r="113" spans="1:6" x14ac:dyDescent="0.25">
      <c r="A113">
        <f t="shared" si="6"/>
        <v>3.1000000000000014</v>
      </c>
      <c r="B113">
        <v>3.0000931779810596E-2</v>
      </c>
      <c r="C113">
        <v>1.5215745044952803E-2</v>
      </c>
      <c r="D113">
        <v>3.8671442426299056E-3</v>
      </c>
      <c r="E113">
        <f t="shared" si="4"/>
        <v>3.2668190840628697E-3</v>
      </c>
      <c r="F113">
        <f t="shared" si="5"/>
        <v>0.99903239678678168</v>
      </c>
    </row>
    <row r="114" spans="1:6" x14ac:dyDescent="0.25">
      <c r="A114">
        <f t="shared" si="6"/>
        <v>3.2000000000000015</v>
      </c>
      <c r="B114">
        <v>2.8319384891796303E-2</v>
      </c>
      <c r="C114">
        <v>1.3405683736328864E-2</v>
      </c>
      <c r="D114">
        <v>2.8953063127411835E-3</v>
      </c>
      <c r="E114">
        <f t="shared" si="4"/>
        <v>2.3840882217989116E-3</v>
      </c>
      <c r="F114">
        <f t="shared" si="5"/>
        <v>0.99931286206208414</v>
      </c>
    </row>
    <row r="115" spans="1:6" x14ac:dyDescent="0.25">
      <c r="A115">
        <f t="shared" si="6"/>
        <v>3.3000000000000016</v>
      </c>
      <c r="B115">
        <v>2.6771226760621564E-2</v>
      </c>
      <c r="C115">
        <v>1.1826934151171142E-2</v>
      </c>
      <c r="D115">
        <v>2.1515873500965888E-3</v>
      </c>
      <c r="E115">
        <f t="shared" si="4"/>
        <v>1.7225689537455995E-3</v>
      </c>
      <c r="F115">
        <f t="shared" si="5"/>
        <v>0.99951657585761622</v>
      </c>
    </row>
    <row r="116" spans="1:6" x14ac:dyDescent="0.25">
      <c r="A116">
        <f t="shared" si="6"/>
        <v>3.4000000000000017</v>
      </c>
      <c r="B116">
        <v>2.5343143804441911E-2</v>
      </c>
      <c r="C116">
        <v>1.0448714749395197E-2</v>
      </c>
      <c r="D116">
        <v>1.5872480975633936E-3</v>
      </c>
      <c r="E116">
        <f t="shared" si="4"/>
        <v>1.2322191789827085E-3</v>
      </c>
      <c r="F116">
        <f t="shared" si="5"/>
        <v>0.99966307073432314</v>
      </c>
    </row>
    <row r="117" spans="1:6" x14ac:dyDescent="0.25">
      <c r="A117">
        <f t="shared" si="6"/>
        <v>3.5000000000000018</v>
      </c>
      <c r="B117">
        <v>2.4023387636512482E-2</v>
      </c>
      <c r="C117">
        <v>9.2443540925209039E-3</v>
      </c>
      <c r="D117">
        <v>1.1625554838789916E-3</v>
      </c>
      <c r="E117">
        <f t="shared" si="4"/>
        <v>8.7268270248893568E-4</v>
      </c>
      <c r="F117">
        <f t="shared" si="5"/>
        <v>0.99976737092096446</v>
      </c>
    </row>
    <row r="118" spans="1:6" x14ac:dyDescent="0.25">
      <c r="A118">
        <f t="shared" si="6"/>
        <v>3.6000000000000019</v>
      </c>
      <c r="B118">
        <v>2.2801567778208479E-2</v>
      </c>
      <c r="C118">
        <v>8.1907726871290401E-3</v>
      </c>
      <c r="D118">
        <v>8.4552766213672262E-4</v>
      </c>
      <c r="E118">
        <f t="shared" si="4"/>
        <v>6.1190193533272889E-4</v>
      </c>
      <c r="F118">
        <f t="shared" si="5"/>
        <v>0.99984089140984245</v>
      </c>
    </row>
    <row r="119" spans="1:6" x14ac:dyDescent="0.25">
      <c r="A119">
        <f t="shared" si="6"/>
        <v>3.700000000000002</v>
      </c>
      <c r="B119">
        <v>2.1668474212647403E-2</v>
      </c>
      <c r="C119">
        <v>7.26801753256938E-3</v>
      </c>
      <c r="D119">
        <v>6.1073089515979913E-4</v>
      </c>
      <c r="E119">
        <f t="shared" si="4"/>
        <v>4.2478027417373388E-4</v>
      </c>
      <c r="F119">
        <f t="shared" si="5"/>
        <v>0.99989220026652259</v>
      </c>
    </row>
    <row r="120" spans="1:6" x14ac:dyDescent="0.25">
      <c r="A120">
        <f t="shared" si="6"/>
        <v>3.800000000000002</v>
      </c>
      <c r="B120">
        <v>2.0615925270970881E-2</v>
      </c>
      <c r="C120">
        <v>6.4588483643698213E-3</v>
      </c>
      <c r="D120">
        <v>4.3817032981298361E-4</v>
      </c>
      <c r="E120">
        <f t="shared" si="4"/>
        <v>2.9194692828149677E-4</v>
      </c>
      <c r="F120">
        <f t="shared" si="5"/>
        <v>0.99992765195607491</v>
      </c>
    </row>
    <row r="121" spans="1:6" x14ac:dyDescent="0.25">
      <c r="A121">
        <f t="shared" si="6"/>
        <v>3.9000000000000021</v>
      </c>
      <c r="B121">
        <v>1.963663702552686E-2</v>
      </c>
      <c r="C121">
        <v>5.7483728547693862E-3</v>
      </c>
      <c r="D121">
        <v>3.1229888103352573E-4</v>
      </c>
      <c r="E121">
        <f t="shared" si="4"/>
        <v>1.9865547308711945E-4</v>
      </c>
      <c r="F121">
        <f t="shared" si="5"/>
        <v>0.99995190365598241</v>
      </c>
    </row>
    <row r="122" spans="1:6" x14ac:dyDescent="0.25">
      <c r="A122">
        <f t="shared" si="6"/>
        <v>4.0000000000000018</v>
      </c>
      <c r="B122">
        <v>1.8724110951987671E-2</v>
      </c>
      <c r="C122">
        <v>5.1237270519179047E-3</v>
      </c>
      <c r="D122">
        <v>2.2115455654062751E-4</v>
      </c>
      <c r="E122">
        <f t="shared" si="4"/>
        <v>1.3383022690633317E-4</v>
      </c>
      <c r="F122">
        <f t="shared" si="5"/>
        <v>0.99996832875816688</v>
      </c>
    </row>
    <row r="123" spans="1:6" x14ac:dyDescent="0.25">
      <c r="A123">
        <f t="shared" si="6"/>
        <v>4.1000000000000014</v>
      </c>
      <c r="B123">
        <v>1.7872537124300418E-2</v>
      </c>
      <c r="C123">
        <v>4.5737968776917081E-3</v>
      </c>
      <c r="D123">
        <v>1.5562635264186549E-4</v>
      </c>
      <c r="E123">
        <f t="shared" si="4"/>
        <v>8.9261657938452158E-5</v>
      </c>
      <c r="F123">
        <f t="shared" si="5"/>
        <v>0.99997934249308751</v>
      </c>
    </row>
    <row r="124" spans="1:6" x14ac:dyDescent="0.25">
      <c r="A124">
        <f t="shared" si="6"/>
        <v>4.2000000000000011</v>
      </c>
      <c r="B124">
        <v>1.7076710632177604E-2</v>
      </c>
      <c r="C124">
        <v>4.0889763895371727E-3</v>
      </c>
      <c r="D124">
        <v>1.0884188335886366E-4</v>
      </c>
      <c r="E124">
        <f t="shared" si="4"/>
        <v>5.8943068259269813E-5</v>
      </c>
      <c r="F124">
        <f t="shared" si="5"/>
        <v>0.9999866542509841</v>
      </c>
    </row>
    <row r="125" spans="1:6" x14ac:dyDescent="0.25">
      <c r="A125">
        <f t="shared" si="6"/>
        <v>4.3000000000000007</v>
      </c>
      <c r="B125">
        <v>1.6331959270589565E-2</v>
      </c>
      <c r="C125">
        <v>3.6609586202406234E-3</v>
      </c>
      <c r="D125">
        <v>7.5665607655505017E-5</v>
      </c>
      <c r="E125">
        <f t="shared" si="4"/>
        <v>3.8535197070756791E-5</v>
      </c>
      <c r="F125">
        <f t="shared" si="5"/>
        <v>0.99999146009452899</v>
      </c>
    </row>
    <row r="126" spans="1:6" x14ac:dyDescent="0.25">
      <c r="A126">
        <f t="shared" si="6"/>
        <v>4.4000000000000004</v>
      </c>
      <c r="B126">
        <v>1.5634080853820759E-2</v>
      </c>
      <c r="C126">
        <v>3.2825550529426116E-3</v>
      </c>
      <c r="D126">
        <v>5.2294309899515627E-5</v>
      </c>
      <c r="E126">
        <f t="shared" si="4"/>
        <v>2.4942471502789878E-5</v>
      </c>
      <c r="F126">
        <f t="shared" si="5"/>
        <v>0.99999458745609227</v>
      </c>
    </row>
    <row r="127" spans="1:6" x14ac:dyDescent="0.25">
      <c r="A127">
        <f t="shared" si="6"/>
        <v>4.5</v>
      </c>
      <c r="B127">
        <v>1.4979288761590149E-2</v>
      </c>
      <c r="C127">
        <v>2.9475401058331073E-3</v>
      </c>
      <c r="D127">
        <v>3.5935819475144766E-5</v>
      </c>
      <c r="E127">
        <f t="shared" si="4"/>
        <v>1.598374124323209E-5</v>
      </c>
      <c r="F127">
        <f t="shared" si="5"/>
        <v>0.99999660232687526</v>
      </c>
    </row>
    <row r="128" spans="1:6" x14ac:dyDescent="0.25">
      <c r="A128">
        <f t="shared" si="6"/>
        <v>4.5999999999999996</v>
      </c>
      <c r="B128">
        <v>1.4364164538979726E-2</v>
      </c>
      <c r="C128">
        <v>2.6505173502748385E-3</v>
      </c>
      <c r="D128">
        <v>2.4557349001839969E-5</v>
      </c>
      <c r="E128">
        <f t="shared" si="4"/>
        <v>1.0140852151978902E-5</v>
      </c>
      <c r="F128">
        <f t="shared" si="5"/>
        <v>0.9999978875452975</v>
      </c>
    </row>
    <row r="129" spans="1:6" x14ac:dyDescent="0.25">
      <c r="A129">
        <f t="shared" si="6"/>
        <v>4.6999999999999993</v>
      </c>
      <c r="B129">
        <v>1.378561655191818E-2</v>
      </c>
      <c r="C129">
        <v>2.3868045403493106E-3</v>
      </c>
      <c r="D129">
        <v>1.6690894579059261E-5</v>
      </c>
      <c r="E129">
        <f t="shared" si="4"/>
        <v>6.3698252331958746E-6</v>
      </c>
      <c r="F129">
        <f t="shared" si="5"/>
        <v>0.99999869919254614</v>
      </c>
    </row>
    <row r="130" spans="1:6" x14ac:dyDescent="0.25">
      <c r="A130">
        <f t="shared" si="6"/>
        <v>4.7999999999999989</v>
      </c>
      <c r="B130">
        <v>1.324084385123922E-2</v>
      </c>
      <c r="C130">
        <v>2.1523348738757822E-3</v>
      </c>
      <c r="D130">
        <v>1.1284571266224103E-5</v>
      </c>
      <c r="E130">
        <f t="shared" si="4"/>
        <v>3.9612991248183349E-6</v>
      </c>
      <c r="F130">
        <f t="shared" si="5"/>
        <v>0.99999920667184805</v>
      </c>
    </row>
    <row r="131" spans="1:6" x14ac:dyDescent="0.25">
      <c r="A131">
        <f t="shared" si="6"/>
        <v>4.8999999999999986</v>
      </c>
      <c r="B131">
        <v>1.2727304525541418E-2</v>
      </c>
      <c r="C131">
        <v>1.9435722247553959E-3</v>
      </c>
      <c r="D131">
        <v>7.5903293214643383E-6</v>
      </c>
      <c r="E131">
        <f t="shared" si="4"/>
        <v>2.4389607666954662E-6</v>
      </c>
      <c r="F131">
        <f t="shared" si="5"/>
        <v>0.99999952081672339</v>
      </c>
    </row>
    <row r="132" spans="1:6" x14ac:dyDescent="0.25">
      <c r="A132">
        <f t="shared" si="6"/>
        <v>4.9999999999999982</v>
      </c>
      <c r="B132">
        <v>1.2242687930145803E-2</v>
      </c>
      <c r="C132">
        <v>1.7574383788078473E-3</v>
      </c>
      <c r="D132">
        <v>5.0800582347273215E-6</v>
      </c>
      <c r="E132">
        <f t="shared" si="4"/>
        <v>1.4867195274146613E-6</v>
      </c>
      <c r="F132">
        <f t="shared" si="5"/>
        <v>0.99999971334842808</v>
      </c>
    </row>
    <row r="133" spans="1:6" x14ac:dyDescent="0.25">
      <c r="A133">
        <f t="shared" si="6"/>
        <v>5.0999999999999979</v>
      </c>
      <c r="B133">
        <v>1.1784890269670157E-2</v>
      </c>
      <c r="C133">
        <v>1.5912505680813877E-3</v>
      </c>
      <c r="D133">
        <v>3.3835395993923012E-6</v>
      </c>
      <c r="E133">
        <f t="shared" si="4"/>
        <v>8.9724352389100547E-7</v>
      </c>
      <c r="F133">
        <f t="shared" si="5"/>
        <v>0.99999983017325933</v>
      </c>
    </row>
    <row r="134" spans="1:6" x14ac:dyDescent="0.25">
      <c r="A134">
        <f t="shared" si="6"/>
        <v>5.1999999999999975</v>
      </c>
      <c r="B134">
        <v>1.135199308786701E-2</v>
      </c>
      <c r="C134">
        <v>1.4426678319857111E-3</v>
      </c>
      <c r="D134">
        <v>2.2430029822748927E-6</v>
      </c>
      <c r="E134">
        <f t="shared" si="4"/>
        <v>5.3610353904223917E-7</v>
      </c>
      <c r="F134">
        <f t="shared" si="5"/>
        <v>0.99999990035573683</v>
      </c>
    </row>
    <row r="135" spans="1:6" x14ac:dyDescent="0.25">
      <c r="A135">
        <f t="shared" si="6"/>
        <v>5.2999999999999972</v>
      </c>
      <c r="B135">
        <v>1.0942244282701651E-2</v>
      </c>
      <c r="C135">
        <v>1.3096449388494984E-3</v>
      </c>
      <c r="D135">
        <v>1.48014905530117E-6</v>
      </c>
      <c r="E135">
        <f t="shared" si="4"/>
        <v>3.1713492437647131E-7</v>
      </c>
      <c r="F135">
        <f t="shared" si="5"/>
        <v>0.99999994209865961</v>
      </c>
    </row>
    <row r="136" spans="1:6" x14ac:dyDescent="0.25">
      <c r="A136">
        <f t="shared" si="6"/>
        <v>5.3999999999999968</v>
      </c>
      <c r="B136">
        <v>1.0554041319091215E-2</v>
      </c>
      <c r="C136">
        <v>1.1903927806886246E-3</v>
      </c>
      <c r="D136">
        <v>9.7243036649509164E-7</v>
      </c>
      <c r="E136">
        <f t="shared" si="4"/>
        <v>1.8573618603969146E-7</v>
      </c>
      <c r="F136">
        <f t="shared" si="5"/>
        <v>0.99999996667955149</v>
      </c>
    </row>
    <row r="137" spans="1:6" x14ac:dyDescent="0.25">
      <c r="A137">
        <f t="shared" si="6"/>
        <v>5.4999999999999964</v>
      </c>
      <c r="B137">
        <v>1.0185916357881315E-2</v>
      </c>
      <c r="C137">
        <v>1.0833443094853982E-3</v>
      </c>
      <c r="D137">
        <v>6.3613440257108433E-7</v>
      </c>
      <c r="E137">
        <f t="shared" si="4"/>
        <v>1.0769760134399637E-7</v>
      </c>
      <c r="F137">
        <f t="shared" si="5"/>
        <v>0.99999998101043752</v>
      </c>
    </row>
    <row r="138" spans="1:6" x14ac:dyDescent="0.25">
      <c r="A138">
        <f t="shared" si="6"/>
        <v>5.5999999999999961</v>
      </c>
      <c r="B138">
        <v>9.8365230588316165E-3</v>
      </c>
      <c r="C138">
        <v>9.8712521762779571E-4</v>
      </c>
      <c r="D138">
        <v>4.1441530772094637E-7</v>
      </c>
      <c r="E138">
        <f t="shared" si="4"/>
        <v>6.1826205528980443E-8</v>
      </c>
      <c r="F138">
        <f t="shared" si="5"/>
        <v>0.99999998928240974</v>
      </c>
    </row>
    <row r="139" spans="1:6" x14ac:dyDescent="0.25">
      <c r="A139">
        <f t="shared" si="6"/>
        <v>5.6999999999999957</v>
      </c>
      <c r="B139">
        <v>9.5046248487247274E-3</v>
      </c>
      <c r="C139">
        <v>9.0052868079855029E-4</v>
      </c>
      <c r="D139">
        <v>2.6889194524416252E-7</v>
      </c>
      <c r="E139">
        <f t="shared" si="4"/>
        <v>3.5139551247913271E-8</v>
      </c>
      <c r="F139">
        <f t="shared" si="5"/>
        <v>0.99999999400962858</v>
      </c>
    </row>
    <row r="140" spans="1:6" x14ac:dyDescent="0.25">
      <c r="A140">
        <f t="shared" si="6"/>
        <v>5.7999999999999954</v>
      </c>
      <c r="B140">
        <v>9.1890844741279211E-3</v>
      </c>
      <c r="C140">
        <v>8.2249358085618681E-4</v>
      </c>
      <c r="D140">
        <v>1.7379319443785853E-7</v>
      </c>
      <c r="E140">
        <f t="shared" si="4"/>
        <v>1.9773196574892419E-8</v>
      </c>
      <c r="F140">
        <f t="shared" si="5"/>
        <v>0.99999999668425399</v>
      </c>
    </row>
    <row r="141" spans="1:6" x14ac:dyDescent="0.25">
      <c r="A141">
        <f t="shared" si="6"/>
        <v>5.899999999999995</v>
      </c>
      <c r="B141">
        <v>8.8888546825967949E-3</v>
      </c>
      <c r="C141">
        <v>7.5208571124566945E-4</v>
      </c>
      <c r="D141">
        <v>1.1190715595226471E-7</v>
      </c>
      <c r="E141">
        <f t="shared" si="4"/>
        <v>1.1015763718636995E-8</v>
      </c>
      <c r="F141">
        <f t="shared" si="5"/>
        <v>0.99999999818249219</v>
      </c>
    </row>
    <row r="142" spans="1:6" x14ac:dyDescent="0.25">
      <c r="A142">
        <f t="shared" si="6"/>
        <v>5.9999999999999947</v>
      </c>
      <c r="B142">
        <v>8.6029698968592225E-3</v>
      </c>
      <c r="C142">
        <v>6.884815401374336E-4</v>
      </c>
      <c r="D142">
        <v>7.1797525245795901E-8</v>
      </c>
      <c r="E142">
        <f t="shared" si="4"/>
        <v>6.0758829016451737E-9</v>
      </c>
      <c r="F142">
        <f t="shared" si="5"/>
        <v>0.9999999990134123</v>
      </c>
    </row>
  </sheetData>
  <phoneticPr fontId="2" type="noConversion"/>
  <pageMargins left="0.75" right="0.75" top="1" bottom="1" header="0.5" footer="0.5"/>
  <pageSetup orientation="portrait" horizontalDpi="0" verticalDpi="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0:Z82"/>
  <sheetViews>
    <sheetView topLeftCell="A10" workbookViewId="0">
      <selection activeCell="F74" sqref="F74"/>
    </sheetView>
  </sheetViews>
  <sheetFormatPr defaultRowHeight="13.2" x14ac:dyDescent="0.25"/>
  <cols>
    <col min="1" max="1" width="14.6640625" customWidth="1"/>
  </cols>
  <sheetData>
    <row r="70" spans="1:6" x14ac:dyDescent="0.25">
      <c r="C70" s="19"/>
    </row>
    <row r="71" spans="1:6" x14ac:dyDescent="0.25">
      <c r="C71" s="19"/>
    </row>
    <row r="73" spans="1:6" x14ac:dyDescent="0.25">
      <c r="E73" s="51">
        <v>0.95</v>
      </c>
      <c r="F73" s="51">
        <v>0.95</v>
      </c>
    </row>
    <row r="74" spans="1:6" x14ac:dyDescent="0.25">
      <c r="B74" s="19" t="s">
        <v>218</v>
      </c>
      <c r="C74" s="19" t="s">
        <v>214</v>
      </c>
      <c r="D74" s="19" t="s">
        <v>215</v>
      </c>
      <c r="E74" s="19" t="s">
        <v>216</v>
      </c>
      <c r="F74" s="19" t="s">
        <v>217</v>
      </c>
    </row>
    <row r="75" spans="1:6" x14ac:dyDescent="0.25">
      <c r="A75" s="19" t="s">
        <v>184</v>
      </c>
      <c r="B75">
        <v>1.959964</v>
      </c>
      <c r="C75">
        <v>0.24444689999999999</v>
      </c>
      <c r="D75">
        <v>4.2762300000000003E-2</v>
      </c>
      <c r="E75">
        <f>C75-($B75*D75)</f>
        <v>0.16063433144279998</v>
      </c>
      <c r="F75">
        <f>C75+($B75*D75)</f>
        <v>0.32825946855720001</v>
      </c>
    </row>
    <row r="76" spans="1:6" x14ac:dyDescent="0.25">
      <c r="A76" s="19" t="s">
        <v>219</v>
      </c>
      <c r="B76">
        <v>1.9600957999999999</v>
      </c>
      <c r="C76">
        <v>0.24444689999999999</v>
      </c>
      <c r="D76">
        <v>4.2762300000000003E-2</v>
      </c>
      <c r="E76">
        <f>C76-($B76*D76)</f>
        <v>0.16062869537166</v>
      </c>
      <c r="F76">
        <f>C76+($B76*D76)</f>
        <v>0.32826510462834002</v>
      </c>
    </row>
    <row r="77" spans="1:6" x14ac:dyDescent="0.25">
      <c r="A77" t="s">
        <v>341</v>
      </c>
      <c r="B77">
        <v>2.5705817999999998</v>
      </c>
      <c r="C77">
        <v>0.24444689999999999</v>
      </c>
      <c r="D77">
        <v>4.2762300000000003E-2</v>
      </c>
      <c r="E77">
        <f>C77-($B77*D77)</f>
        <v>0.13452290989386001</v>
      </c>
      <c r="F77">
        <f>C77+($B77*D77)</f>
        <v>0.35437089010613998</v>
      </c>
    </row>
    <row r="82" spans="26:26" x14ac:dyDescent="0.25">
      <c r="Z82" s="19" t="s">
        <v>232</v>
      </c>
    </row>
  </sheetData>
  <phoneticPr fontId="0" type="noConversion"/>
  <pageMargins left="0.7" right="0.7" top="0.75" bottom="0.75" header="0.3" footer="0.3"/>
  <pageSetup orientation="portrait" horizontalDpi="0" verticalDpi="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D15:H30"/>
  <sheetViews>
    <sheetView topLeftCell="G50" zoomScale="140" zoomScaleNormal="140" workbookViewId="0">
      <selection activeCell="H35" sqref="H35"/>
    </sheetView>
  </sheetViews>
  <sheetFormatPr defaultRowHeight="13.2" x14ac:dyDescent="0.25"/>
  <cols>
    <col min="5" max="5" width="11.6640625" customWidth="1"/>
    <col min="6" max="6" width="11.88671875" customWidth="1"/>
    <col min="7" max="7" width="12.6640625" customWidth="1"/>
    <col min="8" max="8" width="13.6640625" customWidth="1"/>
  </cols>
  <sheetData>
    <row r="15" spans="5:8" x14ac:dyDescent="0.25">
      <c r="E15" t="s">
        <v>70</v>
      </c>
      <c r="F15" t="s">
        <v>71</v>
      </c>
      <c r="G15" t="s">
        <v>74</v>
      </c>
      <c r="H15" t="s">
        <v>76</v>
      </c>
    </row>
    <row r="16" spans="5:8" x14ac:dyDescent="0.25">
      <c r="E16" t="s">
        <v>69</v>
      </c>
      <c r="F16" t="s">
        <v>72</v>
      </c>
      <c r="G16" t="s">
        <v>75</v>
      </c>
      <c r="H16" t="s">
        <v>77</v>
      </c>
    </row>
    <row r="17" spans="4:8" x14ac:dyDescent="0.25">
      <c r="D17" s="2" t="s">
        <v>13</v>
      </c>
      <c r="E17" t="s">
        <v>79</v>
      </c>
      <c r="F17" t="s">
        <v>73</v>
      </c>
      <c r="G17" t="s">
        <v>78</v>
      </c>
      <c r="H17" s="19" t="s">
        <v>202</v>
      </c>
    </row>
    <row r="18" spans="4:8" x14ac:dyDescent="0.25">
      <c r="D18">
        <v>-6</v>
      </c>
      <c r="E18">
        <f>(D18*0.5)+2</f>
        <v>-1</v>
      </c>
      <c r="F18">
        <f>(D18*0.5)-1</f>
        <v>-4</v>
      </c>
      <c r="G18">
        <f>(D18*2)-6</f>
        <v>-18</v>
      </c>
      <c r="H18">
        <f>(D18*(-2))+4</f>
        <v>16</v>
      </c>
    </row>
    <row r="19" spans="4:8" x14ac:dyDescent="0.25">
      <c r="D19">
        <f>D18+1</f>
        <v>-5</v>
      </c>
      <c r="E19">
        <f t="shared" ref="E19:E30" si="0">(D19*0.5)+2</f>
        <v>-0.5</v>
      </c>
      <c r="F19">
        <f t="shared" ref="F19:F30" si="1">(D19*0.5)-1</f>
        <v>-3.5</v>
      </c>
      <c r="G19">
        <f t="shared" ref="G19:G30" si="2">(D19*2)-6</f>
        <v>-16</v>
      </c>
      <c r="H19">
        <f>(D19*(-2))+4</f>
        <v>14</v>
      </c>
    </row>
    <row r="20" spans="4:8" x14ac:dyDescent="0.25">
      <c r="D20">
        <f t="shared" ref="D20:D30" si="3">D19+1</f>
        <v>-4</v>
      </c>
      <c r="E20">
        <f t="shared" si="0"/>
        <v>0</v>
      </c>
      <c r="F20">
        <f t="shared" si="1"/>
        <v>-3</v>
      </c>
      <c r="G20">
        <f t="shared" si="2"/>
        <v>-14</v>
      </c>
      <c r="H20">
        <f t="shared" ref="H20:H30" si="4">(D20*(-2))+4</f>
        <v>12</v>
      </c>
    </row>
    <row r="21" spans="4:8" x14ac:dyDescent="0.25">
      <c r="D21">
        <f t="shared" si="3"/>
        <v>-3</v>
      </c>
      <c r="E21">
        <f t="shared" si="0"/>
        <v>0.5</v>
      </c>
      <c r="F21">
        <f t="shared" si="1"/>
        <v>-2.5</v>
      </c>
      <c r="G21">
        <f t="shared" si="2"/>
        <v>-12</v>
      </c>
      <c r="H21">
        <f t="shared" si="4"/>
        <v>10</v>
      </c>
    </row>
    <row r="22" spans="4:8" x14ac:dyDescent="0.25">
      <c r="D22">
        <f t="shared" si="3"/>
        <v>-2</v>
      </c>
      <c r="E22">
        <f t="shared" si="0"/>
        <v>1</v>
      </c>
      <c r="F22">
        <f t="shared" si="1"/>
        <v>-2</v>
      </c>
      <c r="G22">
        <f t="shared" si="2"/>
        <v>-10</v>
      </c>
      <c r="H22">
        <f t="shared" si="4"/>
        <v>8</v>
      </c>
    </row>
    <row r="23" spans="4:8" x14ac:dyDescent="0.25">
      <c r="D23">
        <f t="shared" si="3"/>
        <v>-1</v>
      </c>
      <c r="E23">
        <f t="shared" si="0"/>
        <v>1.5</v>
      </c>
      <c r="F23">
        <f t="shared" si="1"/>
        <v>-1.5</v>
      </c>
      <c r="G23">
        <f t="shared" si="2"/>
        <v>-8</v>
      </c>
      <c r="H23">
        <f t="shared" si="4"/>
        <v>6</v>
      </c>
    </row>
    <row r="24" spans="4:8" x14ac:dyDescent="0.25">
      <c r="D24">
        <f t="shared" si="3"/>
        <v>0</v>
      </c>
      <c r="E24">
        <f t="shared" si="0"/>
        <v>2</v>
      </c>
      <c r="F24">
        <f t="shared" si="1"/>
        <v>-1</v>
      </c>
      <c r="G24">
        <f t="shared" si="2"/>
        <v>-6</v>
      </c>
      <c r="H24">
        <f t="shared" si="4"/>
        <v>4</v>
      </c>
    </row>
    <row r="25" spans="4:8" x14ac:dyDescent="0.25">
      <c r="D25">
        <f t="shared" si="3"/>
        <v>1</v>
      </c>
      <c r="E25">
        <f t="shared" si="0"/>
        <v>2.5</v>
      </c>
      <c r="F25">
        <f t="shared" si="1"/>
        <v>-0.5</v>
      </c>
      <c r="G25">
        <f t="shared" si="2"/>
        <v>-4</v>
      </c>
      <c r="H25">
        <f t="shared" si="4"/>
        <v>2</v>
      </c>
    </row>
    <row r="26" spans="4:8" x14ac:dyDescent="0.25">
      <c r="D26">
        <f t="shared" si="3"/>
        <v>2</v>
      </c>
      <c r="E26">
        <f t="shared" si="0"/>
        <v>3</v>
      </c>
      <c r="F26">
        <f t="shared" si="1"/>
        <v>0</v>
      </c>
      <c r="G26">
        <f t="shared" si="2"/>
        <v>-2</v>
      </c>
      <c r="H26">
        <f t="shared" si="4"/>
        <v>0</v>
      </c>
    </row>
    <row r="27" spans="4:8" x14ac:dyDescent="0.25">
      <c r="D27">
        <f t="shared" si="3"/>
        <v>3</v>
      </c>
      <c r="E27">
        <f t="shared" si="0"/>
        <v>3.5</v>
      </c>
      <c r="F27">
        <f t="shared" si="1"/>
        <v>0.5</v>
      </c>
      <c r="G27">
        <f t="shared" si="2"/>
        <v>0</v>
      </c>
      <c r="H27">
        <f t="shared" si="4"/>
        <v>-2</v>
      </c>
    </row>
    <row r="28" spans="4:8" x14ac:dyDescent="0.25">
      <c r="D28">
        <f t="shared" si="3"/>
        <v>4</v>
      </c>
      <c r="E28">
        <f t="shared" si="0"/>
        <v>4</v>
      </c>
      <c r="F28">
        <f t="shared" si="1"/>
        <v>1</v>
      </c>
      <c r="G28">
        <f t="shared" si="2"/>
        <v>2</v>
      </c>
      <c r="H28">
        <f t="shared" si="4"/>
        <v>-4</v>
      </c>
    </row>
    <row r="29" spans="4:8" x14ac:dyDescent="0.25">
      <c r="D29">
        <f t="shared" si="3"/>
        <v>5</v>
      </c>
      <c r="E29">
        <f t="shared" si="0"/>
        <v>4.5</v>
      </c>
      <c r="F29">
        <f t="shared" si="1"/>
        <v>1.5</v>
      </c>
      <c r="G29">
        <f t="shared" si="2"/>
        <v>4</v>
      </c>
      <c r="H29">
        <f t="shared" si="4"/>
        <v>-6</v>
      </c>
    </row>
    <row r="30" spans="4:8" x14ac:dyDescent="0.25">
      <c r="D30">
        <f t="shared" si="3"/>
        <v>6</v>
      </c>
      <c r="E30">
        <f t="shared" si="0"/>
        <v>5</v>
      </c>
      <c r="F30">
        <f t="shared" si="1"/>
        <v>2</v>
      </c>
      <c r="G30">
        <f t="shared" si="2"/>
        <v>6</v>
      </c>
      <c r="H30">
        <f t="shared" si="4"/>
        <v>-8</v>
      </c>
    </row>
  </sheetData>
  <phoneticPr fontId="2" type="noConversion"/>
  <pageMargins left="0.75" right="0.75" top="1" bottom="1" header="0.5" footer="0.5"/>
  <headerFooter alignWithMargins="0"/>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D4:P92"/>
  <sheetViews>
    <sheetView topLeftCell="A25" zoomScale="90" zoomScaleNormal="90" workbookViewId="0">
      <selection activeCell="G12" sqref="G12"/>
    </sheetView>
  </sheetViews>
  <sheetFormatPr defaultRowHeight="13.2" x14ac:dyDescent="0.25"/>
  <cols>
    <col min="10" max="10" width="20" customWidth="1"/>
    <col min="11" max="11" width="10.109375" bestFit="1" customWidth="1"/>
    <col min="12" max="12" width="13.6640625" customWidth="1"/>
    <col min="13" max="13" width="11.109375" bestFit="1" customWidth="1"/>
  </cols>
  <sheetData>
    <row r="4" spans="4:14" x14ac:dyDescent="0.25">
      <c r="N4" s="19" t="s">
        <v>256</v>
      </c>
    </row>
    <row r="5" spans="4:14" x14ac:dyDescent="0.25">
      <c r="D5" t="s">
        <v>26</v>
      </c>
      <c r="K5" t="s">
        <v>27</v>
      </c>
      <c r="N5" t="s">
        <v>260</v>
      </c>
    </row>
    <row r="6" spans="4:14" x14ac:dyDescent="0.25">
      <c r="G6" t="s">
        <v>402</v>
      </c>
      <c r="K6" t="s">
        <v>30</v>
      </c>
      <c r="L6" t="s">
        <v>32</v>
      </c>
      <c r="N6" t="s">
        <v>261</v>
      </c>
    </row>
    <row r="7" spans="4:14" x14ac:dyDescent="0.25">
      <c r="E7" s="2" t="s">
        <v>25</v>
      </c>
      <c r="F7" s="3">
        <v>31743</v>
      </c>
      <c r="G7">
        <v>0</v>
      </c>
      <c r="J7" s="2" t="s">
        <v>28</v>
      </c>
      <c r="M7" s="3"/>
      <c r="N7" s="16" t="s">
        <v>28</v>
      </c>
    </row>
    <row r="8" spans="4:14" x14ac:dyDescent="0.25">
      <c r="E8" s="2" t="s">
        <v>21</v>
      </c>
      <c r="F8" s="3">
        <v>27189</v>
      </c>
      <c r="G8">
        <v>1</v>
      </c>
      <c r="J8" s="2" t="s">
        <v>29</v>
      </c>
      <c r="K8" s="4"/>
      <c r="L8" s="4">
        <f>K8+K$13</f>
        <v>27189</v>
      </c>
      <c r="M8" s="3">
        <v>-7255.7120000000004</v>
      </c>
      <c r="N8" s="28" t="s">
        <v>254</v>
      </c>
    </row>
    <row r="9" spans="4:14" x14ac:dyDescent="0.25">
      <c r="E9" s="2" t="s">
        <v>22</v>
      </c>
      <c r="F9" s="3">
        <v>34445</v>
      </c>
      <c r="G9">
        <v>2</v>
      </c>
      <c r="J9" s="2" t="s">
        <v>22</v>
      </c>
      <c r="K9" s="4">
        <f>7255.712</f>
        <v>7255.7120000000004</v>
      </c>
      <c r="L9" s="4">
        <f>K9+K$13</f>
        <v>34444.712</v>
      </c>
      <c r="N9" s="28" t="s">
        <v>255</v>
      </c>
    </row>
    <row r="10" spans="4:14" x14ac:dyDescent="0.25">
      <c r="E10" s="2" t="s">
        <v>23</v>
      </c>
      <c r="F10" s="3">
        <v>43203</v>
      </c>
      <c r="G10">
        <v>3</v>
      </c>
      <c r="J10" s="2" t="s">
        <v>23</v>
      </c>
      <c r="K10" s="4">
        <v>16013</v>
      </c>
      <c r="L10" s="4">
        <f>K10+K$13</f>
        <v>43202</v>
      </c>
      <c r="M10" s="3">
        <v>8757.67</v>
      </c>
      <c r="N10" s="16" t="s">
        <v>23</v>
      </c>
    </row>
    <row r="11" spans="4:14" x14ac:dyDescent="0.25">
      <c r="E11" s="2" t="s">
        <v>24</v>
      </c>
      <c r="F11" s="3">
        <v>35557</v>
      </c>
      <c r="G11">
        <v>4</v>
      </c>
      <c r="J11" s="2" t="s">
        <v>24</v>
      </c>
      <c r="K11" s="4">
        <v>8368</v>
      </c>
      <c r="L11" s="4">
        <f>K11+K$13</f>
        <v>35557</v>
      </c>
      <c r="M11" s="3">
        <v>112.6</v>
      </c>
      <c r="N11" s="16" t="s">
        <v>24</v>
      </c>
    </row>
    <row r="12" spans="4:14" x14ac:dyDescent="0.25">
      <c r="K12" s="4"/>
      <c r="L12" s="4"/>
      <c r="M12" s="3"/>
    </row>
    <row r="13" spans="4:14" x14ac:dyDescent="0.25">
      <c r="J13" s="2" t="s">
        <v>31</v>
      </c>
      <c r="K13" s="4">
        <v>27189</v>
      </c>
      <c r="L13" s="4"/>
      <c r="M13" s="3">
        <v>34445.360000000001</v>
      </c>
      <c r="N13" s="29" t="s">
        <v>31</v>
      </c>
    </row>
    <row r="14" spans="4:14" x14ac:dyDescent="0.25">
      <c r="E14" s="26" t="s">
        <v>257</v>
      </c>
      <c r="F14" s="3">
        <f>F9-F8</f>
        <v>7256</v>
      </c>
    </row>
    <row r="15" spans="4:14" x14ac:dyDescent="0.25">
      <c r="J15" s="26" t="s">
        <v>257</v>
      </c>
      <c r="K15" s="4">
        <f>K9</f>
        <v>7255.7120000000004</v>
      </c>
      <c r="M15" s="3">
        <f>M8</f>
        <v>-7255.7120000000004</v>
      </c>
      <c r="N15" s="28" t="s">
        <v>258</v>
      </c>
    </row>
    <row r="16" spans="4:14" x14ac:dyDescent="0.25">
      <c r="J16" s="26" t="s">
        <v>259</v>
      </c>
      <c r="K16">
        <v>10.86</v>
      </c>
      <c r="M16">
        <v>-10.86</v>
      </c>
      <c r="N16" s="19" t="s">
        <v>259</v>
      </c>
    </row>
    <row r="80" spans="14:14" x14ac:dyDescent="0.25">
      <c r="N80" s="19" t="s">
        <v>262</v>
      </c>
    </row>
    <row r="83" spans="14:16" x14ac:dyDescent="0.25">
      <c r="N83" s="2"/>
      <c r="O83" s="19" t="s">
        <v>263</v>
      </c>
      <c r="P83" s="19" t="s">
        <v>30</v>
      </c>
    </row>
    <row r="84" spans="14:16" x14ac:dyDescent="0.25">
      <c r="N84" s="26" t="s">
        <v>264</v>
      </c>
      <c r="O84">
        <v>0</v>
      </c>
      <c r="P84" s="4">
        <v>0</v>
      </c>
    </row>
    <row r="85" spans="14:16" x14ac:dyDescent="0.25">
      <c r="N85" s="2" t="s">
        <v>22</v>
      </c>
      <c r="O85">
        <v>1</v>
      </c>
      <c r="P85" s="4">
        <f>7255.712</f>
        <v>7255.7120000000004</v>
      </c>
    </row>
    <row r="86" spans="14:16" x14ac:dyDescent="0.25">
      <c r="N86" s="2"/>
      <c r="O86" s="4"/>
    </row>
    <row r="87" spans="14:16" x14ac:dyDescent="0.25">
      <c r="N87" s="2"/>
      <c r="O87" s="4"/>
    </row>
    <row r="88" spans="14:16" x14ac:dyDescent="0.25">
      <c r="O88" s="4"/>
    </row>
    <row r="89" spans="14:16" x14ac:dyDescent="0.25">
      <c r="N89" s="2"/>
      <c r="O89" s="4"/>
    </row>
    <row r="91" spans="14:16" x14ac:dyDescent="0.25">
      <c r="N91" s="26"/>
      <c r="O91" s="4"/>
    </row>
    <row r="92" spans="14:16" x14ac:dyDescent="0.25">
      <c r="N92" s="26"/>
    </row>
  </sheetData>
  <phoneticPr fontId="2" type="noConversion"/>
  <pageMargins left="0.75" right="0.75" top="1" bottom="1" header="0.5" footer="0.5"/>
  <headerFooter alignWithMargins="0"/>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19:AW103"/>
  <sheetViews>
    <sheetView topLeftCell="AM13" zoomScaleNormal="100" workbookViewId="0">
      <selection activeCell="H40" sqref="H40"/>
    </sheetView>
  </sheetViews>
  <sheetFormatPr defaultRowHeight="13.2" x14ac:dyDescent="0.25"/>
  <cols>
    <col min="3" max="3" width="9.109375" style="2" customWidth="1"/>
    <col min="6" max="6" width="8.44140625" customWidth="1"/>
    <col min="7" max="7" width="3.5546875" customWidth="1"/>
    <col min="10" max="10" width="6.33203125" customWidth="1"/>
    <col min="13" max="13" width="7.6640625" customWidth="1"/>
    <col min="27" max="27" width="11.88671875" customWidth="1"/>
    <col min="33" max="33" width="10.88671875" bestFit="1" customWidth="1"/>
    <col min="41" max="41" width="18.33203125" customWidth="1"/>
    <col min="42" max="42" width="11.33203125" customWidth="1"/>
  </cols>
  <sheetData>
    <row r="19" spans="3:45" x14ac:dyDescent="0.25">
      <c r="AC19" s="19" t="s">
        <v>266</v>
      </c>
    </row>
    <row r="22" spans="3:45" x14ac:dyDescent="0.25">
      <c r="D22" t="s">
        <v>42</v>
      </c>
      <c r="H22" t="s">
        <v>47</v>
      </c>
      <c r="L22" t="s">
        <v>49</v>
      </c>
      <c r="P22" t="s">
        <v>145</v>
      </c>
      <c r="T22" t="s">
        <v>148</v>
      </c>
      <c r="X22" t="s">
        <v>151</v>
      </c>
      <c r="AC22" t="s">
        <v>145</v>
      </c>
      <c r="AG22" s="19" t="s">
        <v>270</v>
      </c>
      <c r="AK22" s="19" t="s">
        <v>271</v>
      </c>
      <c r="AQ22" t="s">
        <v>399</v>
      </c>
    </row>
    <row r="23" spans="3:45" x14ac:dyDescent="0.25">
      <c r="C23" s="32" t="s">
        <v>267</v>
      </c>
      <c r="D23" t="s">
        <v>147</v>
      </c>
      <c r="E23" t="s">
        <v>45</v>
      </c>
      <c r="F23" t="s">
        <v>46</v>
      </c>
      <c r="H23" t="s">
        <v>147</v>
      </c>
      <c r="I23" t="s">
        <v>45</v>
      </c>
      <c r="J23" t="s">
        <v>46</v>
      </c>
      <c r="L23" t="s">
        <v>147</v>
      </c>
      <c r="M23" t="s">
        <v>45</v>
      </c>
      <c r="N23" t="s">
        <v>46</v>
      </c>
      <c r="P23" t="s">
        <v>147</v>
      </c>
      <c r="Q23" t="s">
        <v>45</v>
      </c>
      <c r="R23" t="s">
        <v>46</v>
      </c>
      <c r="T23" t="s">
        <v>147</v>
      </c>
      <c r="U23" t="s">
        <v>45</v>
      </c>
      <c r="V23" t="s">
        <v>46</v>
      </c>
      <c r="X23" t="s">
        <v>147</v>
      </c>
      <c r="Y23" t="s">
        <v>45</v>
      </c>
      <c r="Z23" t="s">
        <v>46</v>
      </c>
      <c r="AB23" s="32" t="s">
        <v>267</v>
      </c>
      <c r="AC23" t="s">
        <v>147</v>
      </c>
      <c r="AD23" t="s">
        <v>45</v>
      </c>
      <c r="AE23" t="s">
        <v>46</v>
      </c>
      <c r="AG23" t="s">
        <v>147</v>
      </c>
      <c r="AH23" t="s">
        <v>45</v>
      </c>
      <c r="AI23" t="s">
        <v>46</v>
      </c>
      <c r="AK23" t="s">
        <v>147</v>
      </c>
      <c r="AL23" t="s">
        <v>45</v>
      </c>
      <c r="AM23" t="s">
        <v>46</v>
      </c>
      <c r="AN23" s="34" t="s">
        <v>267</v>
      </c>
      <c r="AP23" s="32" t="s">
        <v>267</v>
      </c>
      <c r="AQ23" t="s">
        <v>147</v>
      </c>
      <c r="AR23" t="s">
        <v>45</v>
      </c>
      <c r="AS23" t="s">
        <v>46</v>
      </c>
    </row>
    <row r="24" spans="3:45" x14ac:dyDescent="0.25">
      <c r="C24" s="2" t="s">
        <v>41</v>
      </c>
      <c r="D24">
        <v>-7.04</v>
      </c>
      <c r="E24">
        <v>11.6</v>
      </c>
      <c r="H24">
        <v>3252</v>
      </c>
      <c r="I24">
        <v>95.6</v>
      </c>
      <c r="J24" t="s">
        <v>48</v>
      </c>
      <c r="L24">
        <v>2891.9</v>
      </c>
      <c r="M24">
        <v>90.6</v>
      </c>
      <c r="N24" t="s">
        <v>48</v>
      </c>
      <c r="P24">
        <v>2750</v>
      </c>
      <c r="Q24">
        <v>90.94</v>
      </c>
      <c r="R24" t="s">
        <v>48</v>
      </c>
      <c r="X24">
        <v>2016</v>
      </c>
      <c r="Y24">
        <v>236</v>
      </c>
      <c r="Z24" t="s">
        <v>48</v>
      </c>
      <c r="AB24" s="2" t="s">
        <v>41</v>
      </c>
      <c r="AC24">
        <v>2750</v>
      </c>
      <c r="AD24">
        <v>90.94</v>
      </c>
      <c r="AE24" t="s">
        <v>48</v>
      </c>
      <c r="AG24" s="33">
        <v>2726</v>
      </c>
      <c r="AH24">
        <v>87.46</v>
      </c>
      <c r="AI24" t="s">
        <v>48</v>
      </c>
      <c r="AK24" s="33">
        <v>2693</v>
      </c>
      <c r="AL24">
        <v>86.68</v>
      </c>
      <c r="AM24" t="s">
        <v>48</v>
      </c>
      <c r="AN24" s="16" t="s">
        <v>41</v>
      </c>
      <c r="AP24" s="2" t="s">
        <v>41</v>
      </c>
      <c r="AQ24">
        <v>2723.16</v>
      </c>
      <c r="AR24">
        <v>90.96</v>
      </c>
      <c r="AS24" t="s">
        <v>48</v>
      </c>
    </row>
    <row r="25" spans="3:45" x14ac:dyDescent="0.25">
      <c r="C25" s="2" t="s">
        <v>43</v>
      </c>
      <c r="H25">
        <v>-37.4</v>
      </c>
      <c r="I25">
        <v>1.0900000000000001</v>
      </c>
      <c r="J25" t="s">
        <v>48</v>
      </c>
      <c r="L25">
        <v>-32.46</v>
      </c>
      <c r="M25">
        <v>1.03</v>
      </c>
      <c r="N25" t="s">
        <v>48</v>
      </c>
      <c r="P25">
        <v>-31.12</v>
      </c>
      <c r="Q25">
        <v>1.03</v>
      </c>
      <c r="R25" t="s">
        <v>48</v>
      </c>
      <c r="X25">
        <v>-20.29</v>
      </c>
      <c r="Y25">
        <v>2.75</v>
      </c>
      <c r="Z25" t="s">
        <v>48</v>
      </c>
      <c r="AB25" s="2" t="s">
        <v>43</v>
      </c>
      <c r="AC25">
        <v>-31.12</v>
      </c>
      <c r="AD25">
        <v>1.03</v>
      </c>
      <c r="AE25" t="s">
        <v>48</v>
      </c>
      <c r="AG25" s="33">
        <v>-30.74</v>
      </c>
      <c r="AH25">
        <v>0.99299999999999999</v>
      </c>
      <c r="AI25" t="s">
        <v>48</v>
      </c>
      <c r="AK25" s="33">
        <v>-30.69</v>
      </c>
      <c r="AL25">
        <v>0.98499999999999999</v>
      </c>
      <c r="AM25" t="s">
        <v>48</v>
      </c>
      <c r="AN25" s="16" t="s">
        <v>43</v>
      </c>
      <c r="AP25" s="2" t="s">
        <v>43</v>
      </c>
      <c r="AQ25">
        <v>-31.89</v>
      </c>
      <c r="AR25">
        <v>1.04</v>
      </c>
      <c r="AS25" t="s">
        <v>48</v>
      </c>
    </row>
    <row r="26" spans="3:45" x14ac:dyDescent="0.25">
      <c r="C26" s="2" t="s">
        <v>44</v>
      </c>
      <c r="L26" s="8">
        <v>3561</v>
      </c>
      <c r="M26">
        <v>40</v>
      </c>
      <c r="N26" t="s">
        <v>48</v>
      </c>
      <c r="P26">
        <v>3526</v>
      </c>
      <c r="Q26">
        <v>39.97</v>
      </c>
      <c r="R26" t="s">
        <v>48</v>
      </c>
      <c r="X26">
        <v>3874</v>
      </c>
      <c r="Y26">
        <v>106</v>
      </c>
      <c r="Z26" t="s">
        <v>48</v>
      </c>
      <c r="AB26" s="2" t="s">
        <v>44</v>
      </c>
      <c r="AC26">
        <v>3526</v>
      </c>
      <c r="AD26">
        <v>39.97</v>
      </c>
      <c r="AE26" t="s">
        <v>48</v>
      </c>
      <c r="AG26" s="33">
        <v>3512</v>
      </c>
      <c r="AH26">
        <v>38.44</v>
      </c>
      <c r="AI26" t="s">
        <v>48</v>
      </c>
      <c r="AK26" s="33">
        <v>3492</v>
      </c>
      <c r="AL26">
        <v>38.1</v>
      </c>
      <c r="AM26" t="s">
        <v>48</v>
      </c>
      <c r="AN26" s="16" t="s">
        <v>44</v>
      </c>
      <c r="AP26" s="2" t="s">
        <v>44</v>
      </c>
      <c r="AQ26">
        <v>3115.6</v>
      </c>
      <c r="AR26">
        <v>67.400000000000006</v>
      </c>
      <c r="AS26" t="s">
        <v>48</v>
      </c>
    </row>
    <row r="27" spans="3:45" x14ac:dyDescent="0.25">
      <c r="C27" s="2" t="s">
        <v>146</v>
      </c>
      <c r="P27" s="8">
        <v>3838</v>
      </c>
      <c r="Q27">
        <v>247</v>
      </c>
      <c r="R27" t="s">
        <v>48</v>
      </c>
      <c r="T27" s="8">
        <v>5667</v>
      </c>
      <c r="U27">
        <v>258</v>
      </c>
      <c r="V27" t="s">
        <v>48</v>
      </c>
      <c r="X27">
        <v>5740</v>
      </c>
      <c r="Y27">
        <v>588</v>
      </c>
      <c r="Z27" t="s">
        <v>48</v>
      </c>
      <c r="AB27" s="26" t="s">
        <v>268</v>
      </c>
      <c r="AC27" s="8">
        <v>3838</v>
      </c>
      <c r="AD27">
        <v>247</v>
      </c>
      <c r="AE27" t="s">
        <v>48</v>
      </c>
      <c r="AG27" s="33">
        <v>3590</v>
      </c>
      <c r="AH27">
        <v>237</v>
      </c>
      <c r="AI27" t="s">
        <v>48</v>
      </c>
      <c r="AK27" s="33">
        <v>-4352</v>
      </c>
      <c r="AL27">
        <v>324</v>
      </c>
      <c r="AM27" t="s">
        <v>48</v>
      </c>
      <c r="AN27" s="28" t="s">
        <v>268</v>
      </c>
      <c r="AP27" s="26" t="s">
        <v>268</v>
      </c>
      <c r="AQ27">
        <v>-10551.08</v>
      </c>
      <c r="AR27">
        <v>1566</v>
      </c>
      <c r="AS27" t="s">
        <v>48</v>
      </c>
    </row>
    <row r="28" spans="3:45" x14ac:dyDescent="0.25">
      <c r="C28" s="16" t="s">
        <v>150</v>
      </c>
      <c r="X28">
        <v>1393</v>
      </c>
      <c r="Y28">
        <v>759</v>
      </c>
      <c r="Z28" t="s">
        <v>48</v>
      </c>
      <c r="AB28" s="26" t="s">
        <v>269</v>
      </c>
      <c r="AG28" s="33"/>
      <c r="AK28" s="33"/>
      <c r="AN28" s="28" t="s">
        <v>269</v>
      </c>
      <c r="AP28" s="57" t="s">
        <v>400</v>
      </c>
      <c r="AQ28">
        <v>145.5</v>
      </c>
      <c r="AR28">
        <v>23.3</v>
      </c>
      <c r="AS28" t="s">
        <v>48</v>
      </c>
    </row>
    <row r="29" spans="3:45" x14ac:dyDescent="0.25">
      <c r="C29" s="26" t="s">
        <v>58</v>
      </c>
      <c r="AB29" s="26" t="s">
        <v>58</v>
      </c>
      <c r="AG29" s="33">
        <v>16664</v>
      </c>
      <c r="AH29">
        <v>222</v>
      </c>
      <c r="AI29" s="19" t="s">
        <v>48</v>
      </c>
      <c r="AK29" s="33">
        <v>5772</v>
      </c>
      <c r="AL29">
        <v>377</v>
      </c>
      <c r="AM29" s="19" t="s">
        <v>48</v>
      </c>
      <c r="AN29" s="28" t="s">
        <v>58</v>
      </c>
      <c r="AP29" s="57" t="s">
        <v>401</v>
      </c>
      <c r="AQ29">
        <v>620.4</v>
      </c>
      <c r="AR29">
        <v>83.7</v>
      </c>
      <c r="AS29" t="s">
        <v>48</v>
      </c>
    </row>
    <row r="30" spans="3:45" x14ac:dyDescent="0.25">
      <c r="C30" s="26" t="s">
        <v>265</v>
      </c>
      <c r="AB30" s="26" t="s">
        <v>265</v>
      </c>
      <c r="AG30" s="33"/>
      <c r="AK30" s="33">
        <v>16587</v>
      </c>
      <c r="AL30">
        <v>465</v>
      </c>
      <c r="AM30" s="19" t="s">
        <v>48</v>
      </c>
      <c r="AN30" s="28" t="s">
        <v>265</v>
      </c>
    </row>
    <row r="31" spans="3:45" x14ac:dyDescent="0.25">
      <c r="C31" s="16"/>
      <c r="AB31" s="16"/>
      <c r="AG31" s="33"/>
      <c r="AK31" s="33"/>
      <c r="AN31" s="16"/>
    </row>
    <row r="32" spans="3:45" x14ac:dyDescent="0.25">
      <c r="AB32" s="2"/>
      <c r="AG32" s="33"/>
      <c r="AK32" s="33"/>
      <c r="AN32" s="16"/>
    </row>
    <row r="33" spans="3:45" x14ac:dyDescent="0.25">
      <c r="AB33" s="2"/>
      <c r="AG33" s="33"/>
      <c r="AK33" s="33"/>
      <c r="AN33" s="16"/>
    </row>
    <row r="34" spans="3:45" x14ac:dyDescent="0.25">
      <c r="C34" s="2" t="s">
        <v>38</v>
      </c>
      <c r="D34">
        <v>27764</v>
      </c>
      <c r="E34">
        <v>511</v>
      </c>
      <c r="F34" t="s">
        <v>48</v>
      </c>
      <c r="H34">
        <v>-39131</v>
      </c>
      <c r="I34">
        <v>2012</v>
      </c>
      <c r="J34" t="s">
        <v>48</v>
      </c>
      <c r="L34">
        <v>-81235</v>
      </c>
      <c r="M34">
        <v>1964</v>
      </c>
      <c r="N34" t="s">
        <v>48</v>
      </c>
      <c r="P34">
        <v>-79848</v>
      </c>
      <c r="Q34">
        <v>1962</v>
      </c>
      <c r="R34" t="s">
        <v>48</v>
      </c>
      <c r="T34">
        <v>23747</v>
      </c>
      <c r="U34">
        <v>209</v>
      </c>
      <c r="V34" t="s">
        <v>48</v>
      </c>
      <c r="X34">
        <v>-68560</v>
      </c>
      <c r="Y34">
        <v>5034</v>
      </c>
      <c r="Z34" t="s">
        <v>48</v>
      </c>
      <c r="AB34" s="2" t="s">
        <v>38</v>
      </c>
      <c r="AC34">
        <v>-79848</v>
      </c>
      <c r="AD34">
        <v>1962</v>
      </c>
      <c r="AE34" t="s">
        <v>48</v>
      </c>
      <c r="AG34" s="33">
        <v>-87351</v>
      </c>
      <c r="AH34">
        <v>1891</v>
      </c>
      <c r="AI34" t="s">
        <v>48</v>
      </c>
      <c r="AK34" s="33">
        <v>-80603</v>
      </c>
      <c r="AL34">
        <v>1883</v>
      </c>
      <c r="AM34" t="s">
        <v>48</v>
      </c>
      <c r="AN34" s="16" t="s">
        <v>38</v>
      </c>
      <c r="AP34" s="2" t="s">
        <v>38</v>
      </c>
      <c r="AQ34">
        <v>-71911</v>
      </c>
      <c r="AR34">
        <v>2152</v>
      </c>
      <c r="AS34" t="s">
        <v>48</v>
      </c>
    </row>
    <row r="35" spans="3:45" x14ac:dyDescent="0.25">
      <c r="C35" s="26" t="s">
        <v>65</v>
      </c>
      <c r="D35" s="8">
        <v>69305</v>
      </c>
      <c r="E35" s="8"/>
      <c r="F35" s="8"/>
      <c r="G35" s="8"/>
      <c r="H35" s="8">
        <v>69305</v>
      </c>
      <c r="I35" s="8"/>
      <c r="J35" s="8"/>
      <c r="K35" s="8"/>
      <c r="L35" s="8">
        <v>69305</v>
      </c>
      <c r="M35" s="8"/>
      <c r="N35" s="8"/>
      <c r="O35" s="8"/>
      <c r="P35" s="8">
        <v>69305</v>
      </c>
      <c r="T35" s="8">
        <v>69305</v>
      </c>
      <c r="X35" s="17">
        <v>10833</v>
      </c>
      <c r="AB35" s="26" t="s">
        <v>65</v>
      </c>
      <c r="AC35" s="8">
        <v>69305</v>
      </c>
      <c r="AG35" s="33">
        <v>69305</v>
      </c>
      <c r="AK35" s="33">
        <v>69305</v>
      </c>
      <c r="AN35" s="28" t="s">
        <v>65</v>
      </c>
      <c r="AP35" s="26" t="s">
        <v>65</v>
      </c>
      <c r="AQ35" s="8">
        <v>69305</v>
      </c>
    </row>
    <row r="36" spans="3:45" x14ac:dyDescent="0.25">
      <c r="C36" s="2" t="s">
        <v>39</v>
      </c>
      <c r="D36">
        <v>0</v>
      </c>
      <c r="H36">
        <v>1.67E-2</v>
      </c>
      <c r="L36">
        <v>0.1178</v>
      </c>
      <c r="P36">
        <v>0.1208</v>
      </c>
      <c r="T36">
        <v>6.8999999999999999E-3</v>
      </c>
      <c r="X36">
        <v>0.13100000000000001</v>
      </c>
      <c r="AB36" s="2" t="s">
        <v>39</v>
      </c>
      <c r="AC36">
        <v>0.1208</v>
      </c>
      <c r="AG36">
        <v>0.18679999999999999</v>
      </c>
      <c r="AK36">
        <v>0.2014</v>
      </c>
      <c r="AN36" s="16" t="s">
        <v>39</v>
      </c>
      <c r="AP36" s="2" t="s">
        <v>39</v>
      </c>
      <c r="AQ36">
        <v>0.122</v>
      </c>
    </row>
    <row r="37" spans="3:45" x14ac:dyDescent="0.25">
      <c r="C37" s="2" t="s">
        <v>40</v>
      </c>
      <c r="D37">
        <v>0</v>
      </c>
      <c r="H37">
        <v>1.67E-2</v>
      </c>
      <c r="L37">
        <v>0.1177</v>
      </c>
      <c r="P37">
        <v>0.1208</v>
      </c>
      <c r="T37">
        <v>6.8999999999999999E-3</v>
      </c>
      <c r="X37">
        <v>0.13059999999999999</v>
      </c>
      <c r="AB37" s="2" t="s">
        <v>40</v>
      </c>
      <c r="AC37">
        <v>0.1208</v>
      </c>
      <c r="AG37">
        <v>0.1867</v>
      </c>
      <c r="AK37">
        <v>0.2014</v>
      </c>
      <c r="AN37" s="16" t="s">
        <v>40</v>
      </c>
      <c r="AP37" s="2" t="s">
        <v>40</v>
      </c>
      <c r="AQ37">
        <v>0.122</v>
      </c>
    </row>
    <row r="39" spans="3:45" x14ac:dyDescent="0.25">
      <c r="H39">
        <f>-H24/(2*H25)</f>
        <v>43.475935828877006</v>
      </c>
      <c r="I39" t="s">
        <v>149</v>
      </c>
      <c r="L39">
        <f>-L24/(2*L25)</f>
        <v>44.545594577942083</v>
      </c>
      <c r="M39" t="s">
        <v>149</v>
      </c>
      <c r="P39" s="25">
        <f>-P24/(2*P25)</f>
        <v>44.183804627249359</v>
      </c>
      <c r="Q39" t="s">
        <v>149</v>
      </c>
      <c r="X39" s="25">
        <f>-X24/(2*X25)</f>
        <v>49.679645145391824</v>
      </c>
      <c r="Y39" t="s">
        <v>149</v>
      </c>
      <c r="AC39" s="25">
        <f>-AC24/(2*AC25)</f>
        <v>44.183804627249359</v>
      </c>
      <c r="AD39" t="s">
        <v>149</v>
      </c>
      <c r="AG39" s="25">
        <f>-AG24/(2*AG25)</f>
        <v>44.339622641509436</v>
      </c>
      <c r="AH39" t="s">
        <v>149</v>
      </c>
      <c r="AK39" s="25">
        <f>-AK24/(2*AK25)</f>
        <v>43.874226132290644</v>
      </c>
      <c r="AL39" t="s">
        <v>149</v>
      </c>
    </row>
    <row r="51" spans="43:45" x14ac:dyDescent="0.25">
      <c r="AR51" s="19" t="s">
        <v>294</v>
      </c>
    </row>
    <row r="52" spans="43:45" x14ac:dyDescent="0.25">
      <c r="AR52" s="19" t="s">
        <v>291</v>
      </c>
    </row>
    <row r="54" spans="43:45" x14ac:dyDescent="0.25">
      <c r="AR54" s="19" t="s">
        <v>288</v>
      </c>
      <c r="AS54" s="19" t="s">
        <v>289</v>
      </c>
    </row>
    <row r="55" spans="43:45" x14ac:dyDescent="0.25">
      <c r="AQ55" s="19" t="s">
        <v>129</v>
      </c>
      <c r="AR55" s="41">
        <v>1</v>
      </c>
      <c r="AS55" s="42">
        <v>0</v>
      </c>
    </row>
    <row r="56" spans="43:45" x14ac:dyDescent="0.25">
      <c r="AQ56" s="19" t="s">
        <v>290</v>
      </c>
      <c r="AR56" s="42">
        <v>1</v>
      </c>
      <c r="AS56" s="42">
        <v>0</v>
      </c>
    </row>
    <row r="59" spans="43:45" x14ac:dyDescent="0.25">
      <c r="AR59" s="19" t="s">
        <v>292</v>
      </c>
    </row>
    <row r="60" spans="43:45" x14ac:dyDescent="0.25">
      <c r="AR60" s="19" t="s">
        <v>288</v>
      </c>
      <c r="AS60" s="19" t="s">
        <v>289</v>
      </c>
    </row>
    <row r="61" spans="43:45" x14ac:dyDescent="0.25">
      <c r="AQ61" s="19" t="s">
        <v>129</v>
      </c>
      <c r="AR61" s="41">
        <v>1</v>
      </c>
      <c r="AS61" s="42">
        <v>1</v>
      </c>
    </row>
    <row r="62" spans="43:45" x14ac:dyDescent="0.25">
      <c r="AQ62" s="19" t="s">
        <v>290</v>
      </c>
      <c r="AR62" s="42">
        <v>0</v>
      </c>
      <c r="AS62" s="42">
        <v>0</v>
      </c>
    </row>
    <row r="65" spans="43:45" x14ac:dyDescent="0.25">
      <c r="AR65" s="19" t="s">
        <v>293</v>
      </c>
    </row>
    <row r="66" spans="43:45" x14ac:dyDescent="0.25">
      <c r="AR66" s="19" t="s">
        <v>288</v>
      </c>
      <c r="AS66" s="19" t="s">
        <v>289</v>
      </c>
    </row>
    <row r="67" spans="43:45" x14ac:dyDescent="0.25">
      <c r="AQ67" s="19" t="s">
        <v>129</v>
      </c>
      <c r="AR67" s="41">
        <v>1</v>
      </c>
      <c r="AS67" s="42">
        <v>0</v>
      </c>
    </row>
    <row r="68" spans="43:45" x14ac:dyDescent="0.25">
      <c r="AQ68" s="19" t="s">
        <v>290</v>
      </c>
      <c r="AR68" s="42">
        <v>0</v>
      </c>
      <c r="AS68" s="42">
        <v>0</v>
      </c>
    </row>
    <row r="78" spans="43:45" x14ac:dyDescent="0.25">
      <c r="AR78" s="19" t="s">
        <v>295</v>
      </c>
    </row>
    <row r="79" spans="43:45" x14ac:dyDescent="0.25">
      <c r="AR79" s="19" t="s">
        <v>296</v>
      </c>
    </row>
    <row r="81" spans="43:49" x14ac:dyDescent="0.25">
      <c r="AR81" s="19" t="s">
        <v>288</v>
      </c>
      <c r="AS81" s="19" t="s">
        <v>289</v>
      </c>
    </row>
    <row r="82" spans="43:49" x14ac:dyDescent="0.25">
      <c r="AQ82" s="19" t="s">
        <v>129</v>
      </c>
      <c r="AR82" s="43">
        <v>5772</v>
      </c>
      <c r="AS82" s="44">
        <v>0</v>
      </c>
    </row>
    <row r="83" spans="43:49" x14ac:dyDescent="0.25">
      <c r="AQ83" s="19" t="s">
        <v>290</v>
      </c>
      <c r="AR83" s="43">
        <v>5772</v>
      </c>
      <c r="AS83" s="44">
        <v>0</v>
      </c>
    </row>
    <row r="86" spans="43:49" x14ac:dyDescent="0.25">
      <c r="AR86" s="19" t="s">
        <v>297</v>
      </c>
    </row>
    <row r="87" spans="43:49" x14ac:dyDescent="0.25">
      <c r="AR87" s="19" t="s">
        <v>288</v>
      </c>
      <c r="AS87" s="19" t="s">
        <v>289</v>
      </c>
    </row>
    <row r="88" spans="43:49" x14ac:dyDescent="0.25">
      <c r="AQ88" s="19" t="s">
        <v>129</v>
      </c>
      <c r="AR88" s="43">
        <v>-4353</v>
      </c>
      <c r="AS88" s="43">
        <v>-4353</v>
      </c>
    </row>
    <row r="89" spans="43:49" x14ac:dyDescent="0.25">
      <c r="AQ89" s="19" t="s">
        <v>290</v>
      </c>
      <c r="AR89" s="44">
        <v>0</v>
      </c>
      <c r="AS89" s="44">
        <v>0</v>
      </c>
    </row>
    <row r="90" spans="43:49" x14ac:dyDescent="0.25">
      <c r="AW90" s="19" t="s">
        <v>299</v>
      </c>
    </row>
    <row r="91" spans="43:49" x14ac:dyDescent="0.25">
      <c r="AW91" s="19" t="s">
        <v>300</v>
      </c>
    </row>
    <row r="92" spans="43:49" x14ac:dyDescent="0.25">
      <c r="AR92" s="19" t="s">
        <v>298</v>
      </c>
      <c r="AW92">
        <f>AR94+AR88</f>
        <v>12234</v>
      </c>
    </row>
    <row r="93" spans="43:49" x14ac:dyDescent="0.25">
      <c r="AR93" s="19" t="s">
        <v>288</v>
      </c>
      <c r="AS93" s="19" t="s">
        <v>289</v>
      </c>
    </row>
    <row r="94" spans="43:49" x14ac:dyDescent="0.25">
      <c r="AQ94" s="19" t="s">
        <v>129</v>
      </c>
      <c r="AR94" s="43">
        <v>16587</v>
      </c>
      <c r="AS94" s="44">
        <v>0</v>
      </c>
    </row>
    <row r="95" spans="43:49" x14ac:dyDescent="0.25">
      <c r="AQ95" s="19" t="s">
        <v>290</v>
      </c>
      <c r="AR95" s="44">
        <v>0</v>
      </c>
      <c r="AS95" s="44">
        <v>0</v>
      </c>
      <c r="AW95" s="19" t="s">
        <v>301</v>
      </c>
    </row>
    <row r="96" spans="43:49" x14ac:dyDescent="0.25">
      <c r="AW96" s="19" t="s">
        <v>302</v>
      </c>
    </row>
    <row r="97" spans="43:49" x14ac:dyDescent="0.25">
      <c r="AW97">
        <f>AS88</f>
        <v>-4353</v>
      </c>
    </row>
    <row r="98" spans="43:49" x14ac:dyDescent="0.25">
      <c r="AR98" s="19"/>
    </row>
    <row r="99" spans="43:49" x14ac:dyDescent="0.25">
      <c r="AR99" s="19"/>
      <c r="AS99" s="19"/>
      <c r="AW99" s="19" t="s">
        <v>303</v>
      </c>
    </row>
    <row r="100" spans="43:49" x14ac:dyDescent="0.25">
      <c r="AQ100" s="19"/>
      <c r="AR100" s="45"/>
      <c r="AS100" s="45"/>
      <c r="AW100" s="19" t="s">
        <v>304</v>
      </c>
    </row>
    <row r="101" spans="43:49" x14ac:dyDescent="0.25">
      <c r="AQ101" s="19"/>
      <c r="AR101" s="45"/>
      <c r="AS101" s="45"/>
      <c r="AW101" s="19" t="s">
        <v>305</v>
      </c>
    </row>
    <row r="102" spans="43:49" x14ac:dyDescent="0.25">
      <c r="AW102" s="19" t="s">
        <v>306</v>
      </c>
    </row>
    <row r="103" spans="43:49" x14ac:dyDescent="0.25">
      <c r="AW103">
        <f>AW92-AW97</f>
        <v>16587</v>
      </c>
    </row>
  </sheetData>
  <phoneticPr fontId="2" type="noConversion"/>
  <pageMargins left="0.75" right="0.75" top="1" bottom="1" header="0.5" footer="0.5"/>
  <pageSetup orientation="portrait" horizontalDpi="0" verticalDpi="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G52"/>
  <sheetViews>
    <sheetView topLeftCell="A85" zoomScale="130" zoomScaleNormal="130" workbookViewId="0">
      <selection activeCell="F14" sqref="F14"/>
    </sheetView>
  </sheetViews>
  <sheetFormatPr defaultRowHeight="13.2" x14ac:dyDescent="0.25"/>
  <cols>
    <col min="2" max="2" width="17.109375" customWidth="1"/>
    <col min="5" max="5" width="10.88671875" customWidth="1"/>
  </cols>
  <sheetData>
    <row r="4" spans="2:7" x14ac:dyDescent="0.25">
      <c r="B4" t="s">
        <v>403</v>
      </c>
      <c r="F4">
        <f>(-F6)/(2*F7)</f>
        <v>43.545795393679697</v>
      </c>
    </row>
    <row r="5" spans="2:7" x14ac:dyDescent="0.25">
      <c r="B5" t="s">
        <v>52</v>
      </c>
      <c r="D5" s="2" t="s">
        <v>52</v>
      </c>
      <c r="E5">
        <f>27764</f>
        <v>27764</v>
      </c>
      <c r="F5">
        <v>-39131</v>
      </c>
    </row>
    <row r="6" spans="2:7" x14ac:dyDescent="0.25">
      <c r="B6" t="s">
        <v>41</v>
      </c>
      <c r="D6" s="2" t="s">
        <v>41</v>
      </c>
      <c r="E6">
        <v>-7.0439999999999996</v>
      </c>
      <c r="F6">
        <f>3252</f>
        <v>3252</v>
      </c>
    </row>
    <row r="7" spans="2:7" x14ac:dyDescent="0.25">
      <c r="B7" t="s">
        <v>53</v>
      </c>
      <c r="D7" s="2" t="s">
        <v>53</v>
      </c>
      <c r="F7">
        <v>-37.340000000000003</v>
      </c>
    </row>
    <row r="10" spans="2:7" x14ac:dyDescent="0.25">
      <c r="D10" t="s">
        <v>1</v>
      </c>
      <c r="E10" t="s">
        <v>51</v>
      </c>
      <c r="F10" t="s">
        <v>51</v>
      </c>
      <c r="G10" t="s">
        <v>51</v>
      </c>
    </row>
    <row r="11" spans="2:7" x14ac:dyDescent="0.25">
      <c r="C11" t="s">
        <v>41</v>
      </c>
      <c r="D11" t="s">
        <v>50</v>
      </c>
      <c r="E11" t="s">
        <v>42</v>
      </c>
      <c r="F11" t="s">
        <v>47</v>
      </c>
      <c r="G11" t="s">
        <v>49</v>
      </c>
    </row>
    <row r="12" spans="2:7" x14ac:dyDescent="0.25">
      <c r="C12">
        <v>0</v>
      </c>
      <c r="E12">
        <f>E$5+(E$6*C12)</f>
        <v>27764</v>
      </c>
      <c r="F12">
        <f>F$5+(F$6*C12)+(F$7*(C12^2))</f>
        <v>-39131</v>
      </c>
    </row>
    <row r="13" spans="2:7" x14ac:dyDescent="0.25">
      <c r="C13">
        <v>25</v>
      </c>
      <c r="D13">
        <v>18994.63884</v>
      </c>
      <c r="E13">
        <f t="shared" ref="E13:E52" si="0">E$5+(E$6*C13)</f>
        <v>27587.9</v>
      </c>
      <c r="F13">
        <f>F$5+(F$6*C13)+(F$7*(C13^2))</f>
        <v>18831.499999999996</v>
      </c>
      <c r="G13">
        <v>19096.91</v>
      </c>
    </row>
    <row r="14" spans="2:7" x14ac:dyDescent="0.25">
      <c r="C14">
        <v>26</v>
      </c>
      <c r="D14">
        <v>21609.258549999999</v>
      </c>
      <c r="E14">
        <f>E$5+(E$6*C14)</f>
        <v>27580.856</v>
      </c>
      <c r="F14">
        <f t="shared" ref="F14:F52" si="1">F$5+(F$6*C14)+(F$7*(C14^2))</f>
        <v>20179.159999999996</v>
      </c>
      <c r="G14">
        <v>20581.669999999998</v>
      </c>
    </row>
    <row r="15" spans="2:7" x14ac:dyDescent="0.25">
      <c r="C15">
        <v>27</v>
      </c>
      <c r="D15">
        <v>22602.977190000001</v>
      </c>
      <c r="E15">
        <f t="shared" si="0"/>
        <v>27573.812000000002</v>
      </c>
      <c r="F15">
        <f t="shared" si="1"/>
        <v>21452.139999999996</v>
      </c>
      <c r="G15">
        <v>21868.98</v>
      </c>
    </row>
    <row r="16" spans="2:7" x14ac:dyDescent="0.25">
      <c r="C16">
        <v>28</v>
      </c>
      <c r="D16">
        <v>23740.776180000001</v>
      </c>
      <c r="E16">
        <f t="shared" si="0"/>
        <v>27566.768</v>
      </c>
      <c r="F16">
        <f t="shared" si="1"/>
        <v>22650.44</v>
      </c>
      <c r="G16">
        <v>22835.61</v>
      </c>
    </row>
    <row r="17" spans="3:7" x14ac:dyDescent="0.25">
      <c r="C17">
        <v>29</v>
      </c>
      <c r="D17">
        <v>24434.94152</v>
      </c>
      <c r="E17">
        <f t="shared" si="0"/>
        <v>27559.723999999998</v>
      </c>
      <c r="F17">
        <f t="shared" si="1"/>
        <v>23774.059999999998</v>
      </c>
      <c r="G17">
        <v>24495.37</v>
      </c>
    </row>
    <row r="18" spans="3:7" x14ac:dyDescent="0.25">
      <c r="C18">
        <v>30</v>
      </c>
      <c r="D18">
        <v>25561.549569999999</v>
      </c>
      <c r="E18">
        <f t="shared" si="0"/>
        <v>27552.68</v>
      </c>
      <c r="F18">
        <f t="shared" si="1"/>
        <v>24823</v>
      </c>
      <c r="G18">
        <v>24737.83</v>
      </c>
    </row>
    <row r="19" spans="3:7" x14ac:dyDescent="0.25">
      <c r="C19">
        <v>31</v>
      </c>
      <c r="D19">
        <v>25912.093219999999</v>
      </c>
      <c r="E19">
        <f t="shared" si="0"/>
        <v>27545.635999999999</v>
      </c>
      <c r="F19">
        <f t="shared" si="1"/>
        <v>25797.259999999995</v>
      </c>
      <c r="G19">
        <v>26243.63</v>
      </c>
    </row>
    <row r="20" spans="3:7" x14ac:dyDescent="0.25">
      <c r="C20">
        <v>32</v>
      </c>
      <c r="D20">
        <v>27763.166399999998</v>
      </c>
      <c r="E20">
        <f t="shared" si="0"/>
        <v>27538.592000000001</v>
      </c>
      <c r="F20">
        <f t="shared" si="1"/>
        <v>26696.839999999997</v>
      </c>
      <c r="G20">
        <v>26662.1</v>
      </c>
    </row>
    <row r="21" spans="3:7" x14ac:dyDescent="0.25">
      <c r="C21">
        <v>33</v>
      </c>
      <c r="D21">
        <v>28465.100210000001</v>
      </c>
      <c r="E21">
        <f t="shared" si="0"/>
        <v>27531.547999999999</v>
      </c>
      <c r="F21">
        <f t="shared" si="1"/>
        <v>27521.739999999998</v>
      </c>
      <c r="G21">
        <v>27437.29</v>
      </c>
    </row>
    <row r="22" spans="3:7" x14ac:dyDescent="0.25">
      <c r="C22">
        <v>34</v>
      </c>
      <c r="D22">
        <v>26307.66749</v>
      </c>
      <c r="E22">
        <f t="shared" si="0"/>
        <v>27524.504000000001</v>
      </c>
      <c r="F22">
        <f t="shared" si="1"/>
        <v>28271.96</v>
      </c>
      <c r="G22">
        <v>28103.93</v>
      </c>
    </row>
    <row r="23" spans="3:7" x14ac:dyDescent="0.25">
      <c r="C23">
        <v>35</v>
      </c>
      <c r="D23">
        <v>28294.34806</v>
      </c>
      <c r="E23">
        <f t="shared" si="0"/>
        <v>27517.46</v>
      </c>
      <c r="F23">
        <f t="shared" si="1"/>
        <v>28947.499999999993</v>
      </c>
      <c r="G23">
        <v>28452.57</v>
      </c>
    </row>
    <row r="24" spans="3:7" x14ac:dyDescent="0.25">
      <c r="C24">
        <v>36</v>
      </c>
      <c r="D24">
        <v>28077.125390000001</v>
      </c>
      <c r="E24">
        <f t="shared" si="0"/>
        <v>27510.416000000001</v>
      </c>
      <c r="F24">
        <f t="shared" si="1"/>
        <v>29548.359999999993</v>
      </c>
      <c r="G24">
        <v>28565.77</v>
      </c>
    </row>
    <row r="25" spans="3:7" x14ac:dyDescent="0.25">
      <c r="C25">
        <v>37</v>
      </c>
      <c r="D25">
        <v>27960.112499999999</v>
      </c>
      <c r="E25">
        <f t="shared" si="0"/>
        <v>27503.371999999999</v>
      </c>
      <c r="F25">
        <f t="shared" si="1"/>
        <v>30074.539999999994</v>
      </c>
      <c r="G25">
        <v>29538.98</v>
      </c>
    </row>
    <row r="26" spans="3:7" x14ac:dyDescent="0.25">
      <c r="C26">
        <v>38</v>
      </c>
      <c r="D26">
        <v>30439.645039999999</v>
      </c>
      <c r="E26">
        <f t="shared" si="0"/>
        <v>27496.328000000001</v>
      </c>
      <c r="F26">
        <f t="shared" si="1"/>
        <v>30526.039999999994</v>
      </c>
      <c r="G26">
        <v>30310.77</v>
      </c>
    </row>
    <row r="27" spans="3:7" x14ac:dyDescent="0.25">
      <c r="C27">
        <v>39</v>
      </c>
      <c r="D27">
        <v>29310.39272</v>
      </c>
      <c r="E27">
        <f t="shared" si="0"/>
        <v>27489.284</v>
      </c>
      <c r="F27">
        <f t="shared" si="1"/>
        <v>30902.859999999993</v>
      </c>
      <c r="G27">
        <v>30640.32</v>
      </c>
    </row>
    <row r="28" spans="3:7" x14ac:dyDescent="0.25">
      <c r="C28">
        <v>40</v>
      </c>
      <c r="D28">
        <v>28797.785779999998</v>
      </c>
      <c r="E28">
        <f t="shared" si="0"/>
        <v>27482.240000000002</v>
      </c>
      <c r="F28">
        <f t="shared" si="1"/>
        <v>31204.999999999993</v>
      </c>
      <c r="G28">
        <v>29930.71</v>
      </c>
    </row>
    <row r="29" spans="3:7" x14ac:dyDescent="0.25">
      <c r="C29">
        <v>41</v>
      </c>
      <c r="D29">
        <v>30119.11736</v>
      </c>
      <c r="E29">
        <f t="shared" si="0"/>
        <v>27475.196</v>
      </c>
      <c r="F29">
        <f t="shared" si="1"/>
        <v>31432.459999999992</v>
      </c>
      <c r="G29">
        <v>30928.58</v>
      </c>
    </row>
    <row r="30" spans="3:7" x14ac:dyDescent="0.25">
      <c r="C30">
        <v>42</v>
      </c>
      <c r="D30">
        <v>30995.871340000002</v>
      </c>
      <c r="E30">
        <f t="shared" si="0"/>
        <v>27468.152000000002</v>
      </c>
      <c r="F30">
        <f t="shared" si="1"/>
        <v>31585.239999999991</v>
      </c>
      <c r="G30">
        <v>31135.98</v>
      </c>
    </row>
    <row r="31" spans="3:7" x14ac:dyDescent="0.25">
      <c r="C31">
        <v>43</v>
      </c>
      <c r="D31">
        <v>31190.21905</v>
      </c>
      <c r="E31">
        <f t="shared" si="0"/>
        <v>27461.108</v>
      </c>
      <c r="F31">
        <f t="shared" si="1"/>
        <v>31663.339999999997</v>
      </c>
      <c r="G31">
        <v>31366.23</v>
      </c>
    </row>
    <row r="32" spans="3:7" x14ac:dyDescent="0.25">
      <c r="C32">
        <v>44</v>
      </c>
      <c r="D32">
        <v>29284.215520000002</v>
      </c>
      <c r="E32">
        <f t="shared" si="0"/>
        <v>27454.063999999998</v>
      </c>
      <c r="F32">
        <f t="shared" si="1"/>
        <v>31666.759999999995</v>
      </c>
      <c r="G32">
        <v>31506.31</v>
      </c>
    </row>
    <row r="33" spans="3:7" x14ac:dyDescent="0.25">
      <c r="C33">
        <v>45</v>
      </c>
      <c r="D33">
        <v>30992.284540000001</v>
      </c>
      <c r="E33">
        <f t="shared" si="0"/>
        <v>27447.02</v>
      </c>
      <c r="F33">
        <f t="shared" si="1"/>
        <v>31595.5</v>
      </c>
      <c r="G33">
        <v>31566.98</v>
      </c>
    </row>
    <row r="34" spans="3:7" x14ac:dyDescent="0.25">
      <c r="C34">
        <v>46</v>
      </c>
      <c r="D34">
        <v>31361.58221</v>
      </c>
      <c r="E34">
        <f t="shared" si="0"/>
        <v>27439.975999999999</v>
      </c>
      <c r="F34">
        <f t="shared" si="1"/>
        <v>31449.559999999998</v>
      </c>
      <c r="G34">
        <v>31757.18</v>
      </c>
    </row>
    <row r="35" spans="3:7" x14ac:dyDescent="0.25">
      <c r="C35">
        <v>47</v>
      </c>
      <c r="D35">
        <v>31017.667659999999</v>
      </c>
      <c r="E35">
        <f t="shared" si="0"/>
        <v>27432.932000000001</v>
      </c>
      <c r="F35">
        <f t="shared" si="1"/>
        <v>31228.939999999988</v>
      </c>
      <c r="G35">
        <v>31837.68</v>
      </c>
    </row>
    <row r="36" spans="3:7" x14ac:dyDescent="0.25">
      <c r="C36">
        <v>48</v>
      </c>
      <c r="D36">
        <v>33609.921779999997</v>
      </c>
      <c r="E36">
        <f t="shared" si="0"/>
        <v>27425.887999999999</v>
      </c>
      <c r="F36">
        <f t="shared" si="1"/>
        <v>30933.639999999985</v>
      </c>
      <c r="G36">
        <v>31492.880000000001</v>
      </c>
    </row>
    <row r="37" spans="3:7" x14ac:dyDescent="0.25">
      <c r="C37">
        <v>49</v>
      </c>
      <c r="D37">
        <v>31860.377250000001</v>
      </c>
      <c r="E37">
        <f t="shared" si="0"/>
        <v>27418.844000000001</v>
      </c>
      <c r="F37">
        <f t="shared" si="1"/>
        <v>30563.659999999989</v>
      </c>
      <c r="G37">
        <v>31567.06</v>
      </c>
    </row>
    <row r="38" spans="3:7" x14ac:dyDescent="0.25">
      <c r="C38">
        <v>50</v>
      </c>
      <c r="D38">
        <v>33065.30876</v>
      </c>
      <c r="E38">
        <f t="shared" si="0"/>
        <v>27411.8</v>
      </c>
      <c r="F38">
        <f t="shared" si="1"/>
        <v>30118.999999999985</v>
      </c>
      <c r="G38">
        <v>30934.57</v>
      </c>
    </row>
    <row r="39" spans="3:7" x14ac:dyDescent="0.25">
      <c r="C39">
        <v>51</v>
      </c>
      <c r="D39">
        <v>31988.285929999998</v>
      </c>
      <c r="E39">
        <f t="shared" si="0"/>
        <v>27404.756000000001</v>
      </c>
      <c r="F39">
        <f t="shared" si="1"/>
        <v>29599.659999999989</v>
      </c>
      <c r="G39">
        <v>30497.1</v>
      </c>
    </row>
    <row r="40" spans="3:7" x14ac:dyDescent="0.25">
      <c r="C40">
        <v>52</v>
      </c>
      <c r="D40">
        <v>31181.543860000002</v>
      </c>
      <c r="E40">
        <f t="shared" si="0"/>
        <v>27397.712</v>
      </c>
      <c r="F40">
        <f t="shared" si="1"/>
        <v>29005.639999999985</v>
      </c>
      <c r="G40">
        <v>29901.78</v>
      </c>
    </row>
    <row r="41" spans="3:7" x14ac:dyDescent="0.25">
      <c r="C41">
        <v>53</v>
      </c>
      <c r="D41">
        <v>30966.94183</v>
      </c>
      <c r="E41">
        <f t="shared" si="0"/>
        <v>27390.668000000001</v>
      </c>
      <c r="F41">
        <f t="shared" si="1"/>
        <v>28336.939999999988</v>
      </c>
      <c r="G41">
        <v>29407.08</v>
      </c>
    </row>
    <row r="42" spans="3:7" x14ac:dyDescent="0.25">
      <c r="C42">
        <v>54</v>
      </c>
      <c r="D42">
        <v>28962.111280000001</v>
      </c>
      <c r="E42">
        <f t="shared" si="0"/>
        <v>27383.624</v>
      </c>
      <c r="F42">
        <f t="shared" si="1"/>
        <v>27593.559999999983</v>
      </c>
      <c r="G42">
        <v>27895.79</v>
      </c>
    </row>
    <row r="43" spans="3:7" x14ac:dyDescent="0.25">
      <c r="C43">
        <v>55</v>
      </c>
      <c r="D43">
        <v>28042.675599999999</v>
      </c>
      <c r="E43">
        <f t="shared" si="0"/>
        <v>27376.58</v>
      </c>
      <c r="F43">
        <f t="shared" si="1"/>
        <v>26775.499999999985</v>
      </c>
      <c r="G43">
        <v>26617.33</v>
      </c>
    </row>
    <row r="44" spans="3:7" x14ac:dyDescent="0.25">
      <c r="C44">
        <v>56</v>
      </c>
      <c r="D44">
        <v>27754.03629</v>
      </c>
      <c r="E44">
        <f t="shared" si="0"/>
        <v>27369.536</v>
      </c>
      <c r="F44">
        <f t="shared" si="1"/>
        <v>25882.759999999995</v>
      </c>
      <c r="G44">
        <v>26085.18</v>
      </c>
    </row>
    <row r="45" spans="3:7" x14ac:dyDescent="0.25">
      <c r="C45">
        <v>57</v>
      </c>
      <c r="D45">
        <v>27212.215660000002</v>
      </c>
      <c r="E45">
        <f t="shared" si="0"/>
        <v>27362.491999999998</v>
      </c>
      <c r="F45">
        <f t="shared" si="1"/>
        <v>24915.339999999982</v>
      </c>
      <c r="G45">
        <v>25179.5</v>
      </c>
    </row>
    <row r="46" spans="3:7" x14ac:dyDescent="0.25">
      <c r="C46">
        <v>58</v>
      </c>
      <c r="D46">
        <v>22663.094389999998</v>
      </c>
      <c r="E46">
        <f t="shared" si="0"/>
        <v>27355.448</v>
      </c>
      <c r="F46">
        <f t="shared" si="1"/>
        <v>23873.239999999991</v>
      </c>
      <c r="G46">
        <v>23035.62</v>
      </c>
    </row>
    <row r="47" spans="3:7" x14ac:dyDescent="0.25">
      <c r="C47">
        <v>59</v>
      </c>
      <c r="D47">
        <v>23186.67787</v>
      </c>
      <c r="E47">
        <f t="shared" si="0"/>
        <v>27348.403999999999</v>
      </c>
      <c r="F47">
        <f t="shared" si="1"/>
        <v>22756.459999999992</v>
      </c>
      <c r="G47">
        <v>22535.29</v>
      </c>
    </row>
    <row r="48" spans="3:7" x14ac:dyDescent="0.25">
      <c r="C48">
        <v>60</v>
      </c>
      <c r="D48">
        <v>20070.186880000001</v>
      </c>
      <c r="E48">
        <f t="shared" si="0"/>
        <v>27341.360000000001</v>
      </c>
      <c r="F48">
        <f t="shared" si="1"/>
        <v>21565</v>
      </c>
      <c r="G48">
        <v>21545.68</v>
      </c>
    </row>
    <row r="49" spans="3:7" x14ac:dyDescent="0.25">
      <c r="C49">
        <v>61</v>
      </c>
      <c r="D49">
        <v>20931.43403</v>
      </c>
      <c r="E49">
        <f t="shared" si="0"/>
        <v>27334.315999999999</v>
      </c>
      <c r="F49">
        <f t="shared" si="1"/>
        <v>20298.859999999986</v>
      </c>
      <c r="G49">
        <v>20217.95</v>
      </c>
    </row>
    <row r="50" spans="3:7" x14ac:dyDescent="0.25">
      <c r="C50">
        <v>62</v>
      </c>
      <c r="D50">
        <v>16455.27565</v>
      </c>
      <c r="E50">
        <f t="shared" si="0"/>
        <v>27327.272000000001</v>
      </c>
      <c r="F50">
        <f t="shared" si="1"/>
        <v>18958.039999999979</v>
      </c>
      <c r="G50">
        <v>17893.13</v>
      </c>
    </row>
    <row r="51" spans="3:7" x14ac:dyDescent="0.25">
      <c r="C51">
        <v>63</v>
      </c>
      <c r="D51">
        <v>13791.26046</v>
      </c>
      <c r="E51">
        <f t="shared" si="0"/>
        <v>27320.227999999999</v>
      </c>
      <c r="F51">
        <f t="shared" si="1"/>
        <v>17542.539999999979</v>
      </c>
      <c r="G51">
        <v>16299.37</v>
      </c>
    </row>
    <row r="52" spans="3:7" x14ac:dyDescent="0.25">
      <c r="C52">
        <v>64</v>
      </c>
      <c r="D52">
        <v>11673.78667</v>
      </c>
      <c r="E52">
        <f t="shared" si="0"/>
        <v>27313.184000000001</v>
      </c>
      <c r="F52">
        <f t="shared" si="1"/>
        <v>16052.359999999986</v>
      </c>
      <c r="G52">
        <v>15650.25</v>
      </c>
    </row>
  </sheetData>
  <phoneticPr fontId="2" type="noConversion"/>
  <pageMargins left="0.75" right="0.75" top="1" bottom="1" header="0.5" footer="0.5"/>
  <pageSetup orientation="portrait" horizontalDpi="0" verticalDpi="0"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6:G224"/>
  <sheetViews>
    <sheetView topLeftCell="E106" workbookViewId="0">
      <selection activeCell="V123" sqref="V123"/>
    </sheetView>
  </sheetViews>
  <sheetFormatPr defaultRowHeight="13.2" x14ac:dyDescent="0.25"/>
  <sheetData>
    <row r="36" spans="2:7" x14ac:dyDescent="0.25">
      <c r="B36" t="s">
        <v>41</v>
      </c>
      <c r="C36" t="s">
        <v>82</v>
      </c>
      <c r="D36" t="s">
        <v>83</v>
      </c>
      <c r="E36" t="s">
        <v>84</v>
      </c>
      <c r="F36" t="s">
        <v>80</v>
      </c>
      <c r="G36" t="s">
        <v>81</v>
      </c>
    </row>
    <row r="37" spans="2:7" x14ac:dyDescent="0.25">
      <c r="B37">
        <v>0</v>
      </c>
      <c r="C37">
        <v>902</v>
      </c>
      <c r="F37">
        <v>-29197.17</v>
      </c>
      <c r="G37">
        <v>0</v>
      </c>
    </row>
    <row r="38" spans="2:7" x14ac:dyDescent="0.25">
      <c r="B38">
        <v>1</v>
      </c>
      <c r="C38">
        <v>1012</v>
      </c>
      <c r="F38">
        <v>-26056</v>
      </c>
      <c r="G38">
        <v>0</v>
      </c>
    </row>
    <row r="39" spans="2:7" x14ac:dyDescent="0.25">
      <c r="B39">
        <v>2</v>
      </c>
      <c r="C39">
        <v>989</v>
      </c>
      <c r="F39">
        <v>-22988</v>
      </c>
      <c r="G39">
        <v>0</v>
      </c>
    </row>
    <row r="40" spans="2:7" x14ac:dyDescent="0.25">
      <c r="B40">
        <v>3</v>
      </c>
      <c r="C40">
        <v>1020</v>
      </c>
      <c r="F40">
        <v>-19993.16</v>
      </c>
      <c r="G40">
        <v>0</v>
      </c>
    </row>
    <row r="41" spans="2:7" x14ac:dyDescent="0.25">
      <c r="B41">
        <v>4</v>
      </c>
      <c r="C41">
        <v>952</v>
      </c>
      <c r="F41">
        <v>-17071.490000000002</v>
      </c>
      <c r="G41">
        <v>0</v>
      </c>
    </row>
    <row r="42" spans="2:7" x14ac:dyDescent="0.25">
      <c r="B42">
        <v>5</v>
      </c>
      <c r="C42">
        <v>1002</v>
      </c>
      <c r="F42">
        <v>-14222.99</v>
      </c>
      <c r="G42">
        <v>0</v>
      </c>
    </row>
    <row r="43" spans="2:7" x14ac:dyDescent="0.25">
      <c r="B43">
        <v>6</v>
      </c>
      <c r="C43">
        <v>1035</v>
      </c>
      <c r="F43">
        <v>-11447.66</v>
      </c>
      <c r="G43">
        <v>0</v>
      </c>
    </row>
    <row r="44" spans="2:7" x14ac:dyDescent="0.25">
      <c r="B44">
        <v>7</v>
      </c>
      <c r="C44">
        <v>1096</v>
      </c>
      <c r="F44">
        <v>-8745.4879999999994</v>
      </c>
      <c r="G44">
        <v>0</v>
      </c>
    </row>
    <row r="45" spans="2:7" x14ac:dyDescent="0.25">
      <c r="B45">
        <v>8</v>
      </c>
      <c r="C45">
        <v>1106</v>
      </c>
      <c r="F45">
        <v>-6116.4889999999996</v>
      </c>
      <c r="G45">
        <v>0</v>
      </c>
    </row>
    <row r="46" spans="2:7" x14ac:dyDescent="0.25">
      <c r="B46">
        <v>9</v>
      </c>
      <c r="C46">
        <v>1124</v>
      </c>
      <c r="F46">
        <v>-3560.6559999999999</v>
      </c>
      <c r="G46">
        <v>0</v>
      </c>
    </row>
    <row r="47" spans="2:7" x14ac:dyDescent="0.25">
      <c r="B47">
        <v>10</v>
      </c>
      <c r="C47">
        <v>1118</v>
      </c>
      <c r="F47">
        <v>-1077.991</v>
      </c>
      <c r="G47">
        <v>0</v>
      </c>
    </row>
    <row r="48" spans="2:7" x14ac:dyDescent="0.25">
      <c r="B48">
        <v>11</v>
      </c>
      <c r="C48">
        <v>1022</v>
      </c>
      <c r="F48">
        <v>1331.5070000000001</v>
      </c>
      <c r="G48">
        <v>0</v>
      </c>
    </row>
    <row r="49" spans="2:7" x14ac:dyDescent="0.25">
      <c r="B49">
        <v>12</v>
      </c>
      <c r="C49">
        <v>1028</v>
      </c>
      <c r="F49">
        <v>3667.8380000000002</v>
      </c>
      <c r="G49">
        <v>0</v>
      </c>
    </row>
    <row r="50" spans="2:7" x14ac:dyDescent="0.25">
      <c r="B50">
        <v>13</v>
      </c>
      <c r="C50">
        <v>1054</v>
      </c>
      <c r="F50">
        <v>5931.0010000000002</v>
      </c>
      <c r="G50">
        <v>0</v>
      </c>
    </row>
    <row r="51" spans="2:7" x14ac:dyDescent="0.25">
      <c r="B51">
        <v>14</v>
      </c>
      <c r="C51">
        <v>978</v>
      </c>
      <c r="F51">
        <v>8120.9979999999996</v>
      </c>
      <c r="G51">
        <v>0</v>
      </c>
    </row>
    <row r="52" spans="2:7" x14ac:dyDescent="0.25">
      <c r="B52">
        <v>15</v>
      </c>
      <c r="C52">
        <v>1038</v>
      </c>
      <c r="D52">
        <v>339.95664740000001</v>
      </c>
      <c r="E52">
        <v>2979.1179999999999</v>
      </c>
      <c r="F52">
        <v>10237.83</v>
      </c>
      <c r="G52">
        <v>0</v>
      </c>
    </row>
    <row r="53" spans="2:7" x14ac:dyDescent="0.25">
      <c r="B53">
        <v>16</v>
      </c>
      <c r="C53">
        <v>1025</v>
      </c>
      <c r="D53">
        <v>1112.099512</v>
      </c>
      <c r="E53">
        <v>4823.8890000000001</v>
      </c>
      <c r="F53">
        <v>12281.49</v>
      </c>
      <c r="G53">
        <v>0</v>
      </c>
    </row>
    <row r="54" spans="2:7" x14ac:dyDescent="0.25">
      <c r="B54">
        <v>17</v>
      </c>
      <c r="C54">
        <v>1012</v>
      </c>
      <c r="D54">
        <v>1794.7747039999999</v>
      </c>
      <c r="E54">
        <v>3827.998</v>
      </c>
      <c r="F54">
        <v>14251.98</v>
      </c>
      <c r="G54">
        <v>0</v>
      </c>
    </row>
    <row r="55" spans="2:7" x14ac:dyDescent="0.25">
      <c r="B55">
        <v>18</v>
      </c>
      <c r="C55">
        <v>923</v>
      </c>
      <c r="D55">
        <v>3667.2697720000001</v>
      </c>
      <c r="E55">
        <v>5895.1940000000004</v>
      </c>
      <c r="F55">
        <v>16149.31</v>
      </c>
      <c r="G55">
        <v>0</v>
      </c>
    </row>
    <row r="56" spans="2:7" x14ac:dyDescent="0.25">
      <c r="B56">
        <v>19</v>
      </c>
      <c r="C56">
        <v>942</v>
      </c>
      <c r="D56">
        <v>6775.1921439999996</v>
      </c>
      <c r="E56">
        <v>8037.6760000000004</v>
      </c>
      <c r="F56">
        <v>17973.47</v>
      </c>
      <c r="G56">
        <v>0</v>
      </c>
    </row>
    <row r="57" spans="2:7" x14ac:dyDescent="0.25">
      <c r="B57">
        <v>20</v>
      </c>
      <c r="C57">
        <v>847</v>
      </c>
      <c r="D57">
        <v>9024.5324679999994</v>
      </c>
      <c r="E57">
        <v>11004.08</v>
      </c>
      <c r="F57">
        <v>19724.46</v>
      </c>
      <c r="G57">
        <v>0</v>
      </c>
    </row>
    <row r="58" spans="2:7" x14ac:dyDescent="0.25">
      <c r="B58">
        <v>21</v>
      </c>
      <c r="C58">
        <v>847</v>
      </c>
      <c r="D58">
        <v>10739.174730000001</v>
      </c>
      <c r="E58">
        <v>9899.616</v>
      </c>
      <c r="F58">
        <v>21402.29</v>
      </c>
      <c r="G58">
        <v>0</v>
      </c>
    </row>
    <row r="59" spans="2:7" x14ac:dyDescent="0.25">
      <c r="B59">
        <v>22</v>
      </c>
      <c r="C59">
        <v>807</v>
      </c>
      <c r="D59">
        <v>12872.618340000001</v>
      </c>
      <c r="E59">
        <v>11659.01</v>
      </c>
      <c r="F59">
        <v>23006.95</v>
      </c>
      <c r="G59">
        <v>0</v>
      </c>
    </row>
    <row r="60" spans="2:7" x14ac:dyDescent="0.25">
      <c r="B60">
        <v>23</v>
      </c>
      <c r="C60">
        <v>798</v>
      </c>
      <c r="D60">
        <v>15935.482459999999</v>
      </c>
      <c r="E60">
        <v>12741.71</v>
      </c>
      <c r="F60">
        <v>24538.44</v>
      </c>
      <c r="G60">
        <v>0</v>
      </c>
    </row>
    <row r="61" spans="2:7" x14ac:dyDescent="0.25">
      <c r="B61">
        <v>24</v>
      </c>
      <c r="C61">
        <v>784</v>
      </c>
      <c r="D61">
        <v>17406.859690000001</v>
      </c>
      <c r="E61">
        <v>14331.41</v>
      </c>
      <c r="F61">
        <v>25996.77</v>
      </c>
      <c r="G61">
        <v>0</v>
      </c>
    </row>
    <row r="62" spans="2:7" x14ac:dyDescent="0.25">
      <c r="B62">
        <v>25</v>
      </c>
      <c r="C62">
        <v>798</v>
      </c>
      <c r="D62">
        <v>22123.827069999999</v>
      </c>
      <c r="E62">
        <v>18472.72</v>
      </c>
      <c r="F62">
        <v>27381.919999999998</v>
      </c>
      <c r="G62">
        <v>0</v>
      </c>
    </row>
    <row r="63" spans="2:7" x14ac:dyDescent="0.25">
      <c r="B63">
        <v>26</v>
      </c>
      <c r="C63">
        <v>797</v>
      </c>
      <c r="D63">
        <v>24747.514429999999</v>
      </c>
      <c r="E63">
        <v>23609.84</v>
      </c>
      <c r="F63">
        <v>28693.91</v>
      </c>
      <c r="G63">
        <v>0</v>
      </c>
    </row>
    <row r="64" spans="2:7" x14ac:dyDescent="0.25">
      <c r="B64">
        <v>27</v>
      </c>
      <c r="C64">
        <v>855</v>
      </c>
      <c r="D64">
        <v>25752.273679999998</v>
      </c>
      <c r="E64">
        <v>21274.09</v>
      </c>
      <c r="F64">
        <v>29932.73</v>
      </c>
      <c r="G64">
        <v>0</v>
      </c>
    </row>
    <row r="65" spans="2:7" x14ac:dyDescent="0.25">
      <c r="B65">
        <v>28</v>
      </c>
      <c r="C65">
        <v>899</v>
      </c>
      <c r="D65">
        <v>27821.638490000001</v>
      </c>
      <c r="E65">
        <v>22776.62</v>
      </c>
      <c r="F65">
        <v>31098.39</v>
      </c>
      <c r="G65">
        <v>0</v>
      </c>
    </row>
    <row r="66" spans="2:7" x14ac:dyDescent="0.25">
      <c r="B66">
        <v>29</v>
      </c>
      <c r="C66">
        <v>919</v>
      </c>
      <c r="D66">
        <v>28311.449400000001</v>
      </c>
      <c r="E66">
        <v>23344.22</v>
      </c>
      <c r="F66">
        <v>32190.880000000001</v>
      </c>
      <c r="G66">
        <v>0</v>
      </c>
    </row>
    <row r="67" spans="2:7" x14ac:dyDescent="0.25">
      <c r="B67">
        <v>30</v>
      </c>
      <c r="C67">
        <v>964</v>
      </c>
      <c r="D67">
        <v>30421.605810000001</v>
      </c>
      <c r="E67">
        <v>28273.65</v>
      </c>
      <c r="F67">
        <v>33210.199999999997</v>
      </c>
      <c r="G67">
        <v>0</v>
      </c>
    </row>
    <row r="68" spans="2:7" x14ac:dyDescent="0.25">
      <c r="B68">
        <v>31</v>
      </c>
      <c r="C68">
        <v>998</v>
      </c>
      <c r="D68">
        <v>31654.052100000001</v>
      </c>
      <c r="E68">
        <v>27474.5</v>
      </c>
      <c r="F68">
        <v>34156.35</v>
      </c>
      <c r="G68">
        <v>0</v>
      </c>
    </row>
    <row r="69" spans="2:7" x14ac:dyDescent="0.25">
      <c r="B69">
        <v>32</v>
      </c>
      <c r="C69">
        <v>922</v>
      </c>
      <c r="D69">
        <v>34041.741869999998</v>
      </c>
      <c r="E69">
        <v>30106.21</v>
      </c>
      <c r="F69">
        <v>35029.339999999997</v>
      </c>
      <c r="G69">
        <v>0</v>
      </c>
    </row>
    <row r="70" spans="2:7" x14ac:dyDescent="0.25">
      <c r="B70">
        <v>33</v>
      </c>
      <c r="C70">
        <v>923</v>
      </c>
      <c r="D70">
        <v>34517.326110000002</v>
      </c>
      <c r="E70">
        <v>32097.7</v>
      </c>
      <c r="F70">
        <v>35829.160000000003</v>
      </c>
      <c r="G70">
        <v>0</v>
      </c>
    </row>
    <row r="71" spans="2:7" x14ac:dyDescent="0.25">
      <c r="B71">
        <v>34</v>
      </c>
      <c r="C71">
        <v>952</v>
      </c>
      <c r="D71">
        <v>33406.034659999998</v>
      </c>
      <c r="E71">
        <v>30435.62</v>
      </c>
      <c r="F71">
        <v>36555.81</v>
      </c>
      <c r="G71">
        <v>0</v>
      </c>
    </row>
    <row r="72" spans="2:7" x14ac:dyDescent="0.25">
      <c r="B72">
        <v>35</v>
      </c>
      <c r="C72">
        <v>1066</v>
      </c>
      <c r="D72">
        <v>35319.725140000002</v>
      </c>
      <c r="E72">
        <v>35688.910000000003</v>
      </c>
      <c r="F72">
        <v>37209.29</v>
      </c>
      <c r="G72">
        <v>0</v>
      </c>
    </row>
    <row r="73" spans="2:7" x14ac:dyDescent="0.25">
      <c r="B73">
        <v>36</v>
      </c>
      <c r="C73">
        <v>1024</v>
      </c>
      <c r="D73">
        <v>37016.884769999997</v>
      </c>
      <c r="E73">
        <v>38444.089999999997</v>
      </c>
      <c r="F73">
        <v>37789.61</v>
      </c>
      <c r="G73">
        <v>0</v>
      </c>
    </row>
    <row r="74" spans="2:7" x14ac:dyDescent="0.25">
      <c r="B74">
        <v>37</v>
      </c>
      <c r="C74">
        <v>1023</v>
      </c>
      <c r="D74">
        <v>36979.178890000003</v>
      </c>
      <c r="E74">
        <v>31978.03</v>
      </c>
      <c r="F74">
        <v>38296.76</v>
      </c>
      <c r="G74">
        <v>0</v>
      </c>
    </row>
    <row r="75" spans="2:7" x14ac:dyDescent="0.25">
      <c r="B75">
        <v>38</v>
      </c>
      <c r="C75">
        <v>1019</v>
      </c>
      <c r="D75">
        <v>39957.360159999997</v>
      </c>
      <c r="E75">
        <v>39744.629999999997</v>
      </c>
      <c r="F75">
        <v>38730.75</v>
      </c>
      <c r="G75">
        <v>0</v>
      </c>
    </row>
    <row r="76" spans="2:7" x14ac:dyDescent="0.25">
      <c r="B76">
        <v>39</v>
      </c>
      <c r="C76">
        <v>1074</v>
      </c>
      <c r="D76">
        <v>39842.400370000003</v>
      </c>
      <c r="E76">
        <v>39833.019999999997</v>
      </c>
      <c r="F76">
        <v>39091.56</v>
      </c>
      <c r="G76">
        <v>0</v>
      </c>
    </row>
    <row r="77" spans="2:7" x14ac:dyDescent="0.25">
      <c r="B77">
        <v>40</v>
      </c>
      <c r="C77">
        <v>1031</v>
      </c>
      <c r="D77">
        <v>36981.476240000004</v>
      </c>
      <c r="E77">
        <v>35130.03</v>
      </c>
      <c r="F77">
        <v>39379.21</v>
      </c>
      <c r="G77">
        <v>0</v>
      </c>
    </row>
    <row r="78" spans="2:7" x14ac:dyDescent="0.25">
      <c r="B78">
        <v>41</v>
      </c>
      <c r="C78">
        <v>992</v>
      </c>
      <c r="D78">
        <v>37656.84375</v>
      </c>
      <c r="E78">
        <v>36193.06</v>
      </c>
      <c r="F78">
        <v>39593.69</v>
      </c>
      <c r="G78">
        <v>0</v>
      </c>
    </row>
    <row r="79" spans="2:7" x14ac:dyDescent="0.25">
      <c r="B79">
        <v>42</v>
      </c>
      <c r="C79">
        <v>1004</v>
      </c>
      <c r="D79">
        <v>40170.669320000001</v>
      </c>
      <c r="E79">
        <v>38250.870000000003</v>
      </c>
      <c r="F79">
        <v>39735.01</v>
      </c>
      <c r="G79">
        <v>0</v>
      </c>
    </row>
    <row r="80" spans="2:7" x14ac:dyDescent="0.25">
      <c r="B80">
        <v>43</v>
      </c>
      <c r="C80">
        <v>1003</v>
      </c>
      <c r="D80">
        <v>39824.165500000003</v>
      </c>
      <c r="E80">
        <v>39011.58</v>
      </c>
      <c r="F80">
        <v>39803.15</v>
      </c>
      <c r="G80">
        <v>0</v>
      </c>
    </row>
    <row r="81" spans="2:7" x14ac:dyDescent="0.25">
      <c r="B81">
        <v>44</v>
      </c>
      <c r="C81">
        <v>937</v>
      </c>
      <c r="D81">
        <v>38938.39488</v>
      </c>
      <c r="E81">
        <v>40442.199999999997</v>
      </c>
      <c r="F81">
        <v>39798.129999999997</v>
      </c>
      <c r="G81">
        <v>0</v>
      </c>
    </row>
    <row r="82" spans="2:7" x14ac:dyDescent="0.25">
      <c r="B82">
        <v>45</v>
      </c>
      <c r="C82">
        <v>943</v>
      </c>
      <c r="D82">
        <v>39167.31177</v>
      </c>
      <c r="E82">
        <v>39606.120000000003</v>
      </c>
      <c r="F82">
        <v>39719.949999999997</v>
      </c>
      <c r="G82">
        <v>0</v>
      </c>
    </row>
    <row r="83" spans="2:7" x14ac:dyDescent="0.25">
      <c r="B83">
        <v>46</v>
      </c>
      <c r="C83">
        <v>804</v>
      </c>
      <c r="D83">
        <v>41076.006220000003</v>
      </c>
      <c r="E83">
        <v>43544.88</v>
      </c>
      <c r="F83">
        <v>39568.589999999997</v>
      </c>
      <c r="G83">
        <v>0</v>
      </c>
    </row>
    <row r="84" spans="2:7" x14ac:dyDescent="0.25">
      <c r="B84">
        <v>47</v>
      </c>
      <c r="C84">
        <v>811</v>
      </c>
      <c r="D84">
        <v>40274.92355</v>
      </c>
      <c r="E84">
        <v>43884.29</v>
      </c>
      <c r="F84">
        <v>39344.07</v>
      </c>
      <c r="G84">
        <v>0</v>
      </c>
    </row>
    <row r="85" spans="2:7" x14ac:dyDescent="0.25">
      <c r="B85">
        <v>48</v>
      </c>
      <c r="C85">
        <v>731</v>
      </c>
      <c r="D85">
        <v>43130.755129999998</v>
      </c>
      <c r="E85">
        <v>45068.32</v>
      </c>
      <c r="F85">
        <v>39046.379999999997</v>
      </c>
      <c r="G85">
        <v>0</v>
      </c>
    </row>
    <row r="86" spans="2:7" x14ac:dyDescent="0.25">
      <c r="B86">
        <v>49</v>
      </c>
      <c r="C86">
        <v>643</v>
      </c>
      <c r="D86">
        <v>41578.323479999999</v>
      </c>
      <c r="E86">
        <v>44975.92</v>
      </c>
      <c r="F86">
        <v>38675.519999999997</v>
      </c>
      <c r="G86">
        <v>0</v>
      </c>
    </row>
    <row r="87" spans="2:7" x14ac:dyDescent="0.25">
      <c r="B87">
        <v>50</v>
      </c>
      <c r="C87">
        <v>668</v>
      </c>
      <c r="D87">
        <v>42659.995510000001</v>
      </c>
      <c r="E87">
        <v>45887.56</v>
      </c>
      <c r="F87">
        <v>38231.5</v>
      </c>
      <c r="G87">
        <v>0</v>
      </c>
    </row>
    <row r="88" spans="2:7" x14ac:dyDescent="0.25">
      <c r="B88">
        <v>51</v>
      </c>
      <c r="C88">
        <v>576</v>
      </c>
      <c r="D88">
        <v>43998.019099999998</v>
      </c>
      <c r="E88">
        <v>47829.1</v>
      </c>
      <c r="F88">
        <v>37714.31</v>
      </c>
      <c r="G88">
        <v>0</v>
      </c>
    </row>
    <row r="89" spans="2:7" x14ac:dyDescent="0.25">
      <c r="B89">
        <v>52</v>
      </c>
      <c r="C89">
        <v>497</v>
      </c>
      <c r="D89">
        <v>39577.132799999999</v>
      </c>
      <c r="E89">
        <v>43558.67</v>
      </c>
      <c r="F89">
        <v>37123.949999999997</v>
      </c>
      <c r="G89">
        <v>0</v>
      </c>
    </row>
    <row r="90" spans="2:7" x14ac:dyDescent="0.25">
      <c r="B90">
        <v>53</v>
      </c>
      <c r="C90">
        <v>491</v>
      </c>
      <c r="D90">
        <v>40300.397149999997</v>
      </c>
      <c r="E90">
        <v>46495.33</v>
      </c>
      <c r="F90">
        <v>36460.43</v>
      </c>
      <c r="G90">
        <v>0</v>
      </c>
    </row>
    <row r="91" spans="2:7" x14ac:dyDescent="0.25">
      <c r="B91">
        <v>54</v>
      </c>
      <c r="C91">
        <v>370</v>
      </c>
      <c r="D91">
        <v>34437.427029999999</v>
      </c>
      <c r="E91">
        <v>38770.43</v>
      </c>
      <c r="F91">
        <v>35723.730000000003</v>
      </c>
      <c r="G91">
        <v>0</v>
      </c>
    </row>
    <row r="92" spans="2:7" x14ac:dyDescent="0.25">
      <c r="B92">
        <v>55</v>
      </c>
      <c r="C92">
        <v>413</v>
      </c>
      <c r="D92">
        <v>35115.438260000003</v>
      </c>
      <c r="E92">
        <v>44984.13</v>
      </c>
      <c r="F92">
        <v>34913.879999999997</v>
      </c>
      <c r="G92">
        <v>0</v>
      </c>
    </row>
    <row r="93" spans="2:7" x14ac:dyDescent="0.25">
      <c r="B93">
        <v>56</v>
      </c>
      <c r="C93">
        <v>431</v>
      </c>
      <c r="D93">
        <v>35600.10209</v>
      </c>
      <c r="E93">
        <v>44261.91</v>
      </c>
      <c r="F93">
        <v>34030.85</v>
      </c>
      <c r="G93">
        <v>0</v>
      </c>
    </row>
    <row r="94" spans="2:7" x14ac:dyDescent="0.25">
      <c r="B94">
        <v>57</v>
      </c>
      <c r="C94">
        <v>450</v>
      </c>
      <c r="D94">
        <v>39206.188889999998</v>
      </c>
      <c r="E94">
        <v>53390.97</v>
      </c>
      <c r="F94">
        <v>33074.65</v>
      </c>
      <c r="G94">
        <v>0</v>
      </c>
    </row>
    <row r="95" spans="2:7" x14ac:dyDescent="0.25">
      <c r="B95">
        <v>58</v>
      </c>
      <c r="C95">
        <v>387</v>
      </c>
      <c r="D95">
        <v>29724.09302</v>
      </c>
      <c r="E95">
        <v>37862.129999999997</v>
      </c>
      <c r="F95">
        <v>32045.29</v>
      </c>
      <c r="G95">
        <v>0</v>
      </c>
    </row>
    <row r="96" spans="2:7" x14ac:dyDescent="0.25">
      <c r="B96">
        <v>59</v>
      </c>
      <c r="C96">
        <v>429</v>
      </c>
      <c r="D96">
        <v>31162.92308</v>
      </c>
      <c r="E96">
        <v>41758.379999999997</v>
      </c>
      <c r="F96">
        <v>30942.76</v>
      </c>
      <c r="G96">
        <v>0</v>
      </c>
    </row>
    <row r="97" spans="2:7" x14ac:dyDescent="0.25">
      <c r="B97">
        <v>60</v>
      </c>
      <c r="C97">
        <v>479</v>
      </c>
      <c r="D97">
        <v>26371.169099999999</v>
      </c>
      <c r="E97">
        <v>38603.86</v>
      </c>
      <c r="F97">
        <v>29767.07</v>
      </c>
      <c r="G97">
        <v>0</v>
      </c>
    </row>
    <row r="98" spans="2:7" x14ac:dyDescent="0.25">
      <c r="B98">
        <v>61</v>
      </c>
      <c r="C98">
        <v>460</v>
      </c>
      <c r="D98">
        <v>26037.41087</v>
      </c>
      <c r="E98">
        <v>36973.760000000002</v>
      </c>
      <c r="F98">
        <v>28518.21</v>
      </c>
      <c r="G98">
        <v>0</v>
      </c>
    </row>
    <row r="99" spans="2:7" x14ac:dyDescent="0.25">
      <c r="B99">
        <v>62</v>
      </c>
      <c r="C99">
        <v>493</v>
      </c>
      <c r="D99">
        <v>21453.50304</v>
      </c>
      <c r="E99">
        <v>34627.440000000002</v>
      </c>
      <c r="F99">
        <v>27196.17</v>
      </c>
      <c r="G99">
        <v>0</v>
      </c>
    </row>
    <row r="100" spans="2:7" x14ac:dyDescent="0.25">
      <c r="B100">
        <v>63</v>
      </c>
      <c r="C100">
        <v>425</v>
      </c>
      <c r="D100">
        <v>19870.383529999999</v>
      </c>
      <c r="E100">
        <v>39926.1</v>
      </c>
      <c r="F100">
        <v>25800.98</v>
      </c>
      <c r="G100">
        <v>0</v>
      </c>
    </row>
    <row r="101" spans="2:7" x14ac:dyDescent="0.25">
      <c r="B101">
        <v>64</v>
      </c>
      <c r="C101">
        <v>412</v>
      </c>
      <c r="D101">
        <v>17332.810679999999</v>
      </c>
      <c r="E101">
        <v>34775.019999999997</v>
      </c>
      <c r="F101">
        <v>24332.61</v>
      </c>
      <c r="G101">
        <v>0</v>
      </c>
    </row>
    <row r="102" spans="2:7" x14ac:dyDescent="0.25">
      <c r="B102">
        <v>65</v>
      </c>
      <c r="C102">
        <v>442</v>
      </c>
      <c r="D102">
        <v>12453.07014</v>
      </c>
      <c r="E102">
        <v>29550.05</v>
      </c>
      <c r="F102">
        <v>22791.08</v>
      </c>
      <c r="G102">
        <v>0</v>
      </c>
    </row>
    <row r="103" spans="2:7" x14ac:dyDescent="0.25">
      <c r="B103">
        <v>66</v>
      </c>
      <c r="C103">
        <v>404</v>
      </c>
      <c r="D103">
        <v>11251.19802</v>
      </c>
      <c r="E103">
        <v>29245.1</v>
      </c>
      <c r="F103">
        <v>21176.38</v>
      </c>
      <c r="G103">
        <v>0</v>
      </c>
    </row>
    <row r="104" spans="2:7" x14ac:dyDescent="0.25">
      <c r="B104">
        <v>67</v>
      </c>
      <c r="C104">
        <v>425</v>
      </c>
      <c r="D104">
        <v>7097.684706</v>
      </c>
      <c r="E104">
        <v>18326.150000000001</v>
      </c>
      <c r="F104">
        <v>19488.52</v>
      </c>
      <c r="G104">
        <v>0</v>
      </c>
    </row>
    <row r="105" spans="2:7" x14ac:dyDescent="0.25">
      <c r="B105">
        <v>68</v>
      </c>
      <c r="C105">
        <v>390</v>
      </c>
      <c r="D105">
        <v>8842.0871790000001</v>
      </c>
      <c r="E105">
        <v>30636.37</v>
      </c>
      <c r="F105">
        <v>17727.48</v>
      </c>
      <c r="G105">
        <v>0</v>
      </c>
    </row>
    <row r="106" spans="2:7" x14ac:dyDescent="0.25">
      <c r="B106">
        <v>69</v>
      </c>
      <c r="C106">
        <v>411</v>
      </c>
      <c r="D106">
        <v>5668.6934309999997</v>
      </c>
      <c r="E106">
        <v>18310.12</v>
      </c>
      <c r="F106">
        <v>15893.28</v>
      </c>
      <c r="G106">
        <v>0</v>
      </c>
    </row>
    <row r="107" spans="2:7" x14ac:dyDescent="0.25">
      <c r="B107">
        <v>70</v>
      </c>
      <c r="C107">
        <v>391</v>
      </c>
      <c r="D107">
        <v>6060.9565220000004</v>
      </c>
      <c r="E107">
        <v>20408.09</v>
      </c>
      <c r="F107">
        <v>13985.91</v>
      </c>
      <c r="G107">
        <v>0</v>
      </c>
    </row>
    <row r="108" spans="2:7" x14ac:dyDescent="0.25">
      <c r="B108">
        <v>71</v>
      </c>
      <c r="C108">
        <v>383</v>
      </c>
      <c r="D108">
        <v>4789.229765</v>
      </c>
      <c r="E108">
        <v>20034.46</v>
      </c>
      <c r="F108">
        <v>12005.38</v>
      </c>
      <c r="G108">
        <v>0</v>
      </c>
    </row>
    <row r="109" spans="2:7" x14ac:dyDescent="0.25">
      <c r="B109">
        <v>72</v>
      </c>
      <c r="C109">
        <v>321</v>
      </c>
      <c r="D109">
        <v>4624.912773</v>
      </c>
      <c r="E109">
        <v>19670.96</v>
      </c>
      <c r="F109">
        <v>9951.6759999999995</v>
      </c>
      <c r="G109">
        <v>0</v>
      </c>
    </row>
    <row r="110" spans="2:7" x14ac:dyDescent="0.25">
      <c r="B110">
        <v>73</v>
      </c>
      <c r="C110">
        <v>334</v>
      </c>
      <c r="D110">
        <v>5663.2754489999998</v>
      </c>
      <c r="E110">
        <v>27363.32</v>
      </c>
      <c r="F110">
        <v>7824.8069999999998</v>
      </c>
      <c r="G110">
        <v>0</v>
      </c>
    </row>
    <row r="111" spans="2:7" x14ac:dyDescent="0.25">
      <c r="B111">
        <v>74</v>
      </c>
      <c r="C111">
        <v>366</v>
      </c>
      <c r="D111">
        <v>4655.5327870000001</v>
      </c>
      <c r="E111">
        <v>21413.37</v>
      </c>
      <c r="F111">
        <v>5624.77</v>
      </c>
      <c r="G111">
        <v>0</v>
      </c>
    </row>
    <row r="112" spans="2:7" x14ac:dyDescent="0.25">
      <c r="B112">
        <v>75</v>
      </c>
      <c r="C112">
        <v>344</v>
      </c>
      <c r="D112">
        <v>2854.8866280000002</v>
      </c>
      <c r="E112">
        <v>12598.6</v>
      </c>
      <c r="F112">
        <v>3351.5659999999998</v>
      </c>
      <c r="G112">
        <v>0</v>
      </c>
    </row>
    <row r="113" spans="2:7" x14ac:dyDescent="0.25">
      <c r="B113">
        <v>76</v>
      </c>
      <c r="C113">
        <v>275</v>
      </c>
      <c r="D113">
        <v>2131.116364</v>
      </c>
      <c r="E113">
        <v>9310.3310000000001</v>
      </c>
      <c r="F113">
        <v>1005.1950000000001</v>
      </c>
      <c r="G113">
        <v>0</v>
      </c>
    </row>
    <row r="114" spans="2:7" x14ac:dyDescent="0.25">
      <c r="B114">
        <v>77</v>
      </c>
      <c r="C114">
        <v>271</v>
      </c>
      <c r="D114">
        <v>3502.4612550000002</v>
      </c>
      <c r="E114">
        <v>21983.919999999998</v>
      </c>
      <c r="F114">
        <v>-1414.3440000000001</v>
      </c>
      <c r="G114">
        <v>0</v>
      </c>
    </row>
    <row r="115" spans="2:7" x14ac:dyDescent="0.25">
      <c r="B115">
        <v>78</v>
      </c>
      <c r="C115">
        <v>272</v>
      </c>
      <c r="D115">
        <v>1640.455882</v>
      </c>
      <c r="E115">
        <v>7314.4549999999999</v>
      </c>
      <c r="F115">
        <v>-3907.049</v>
      </c>
      <c r="G115">
        <v>0</v>
      </c>
    </row>
    <row r="116" spans="2:7" x14ac:dyDescent="0.25">
      <c r="B116">
        <v>79</v>
      </c>
      <c r="C116">
        <v>252</v>
      </c>
      <c r="D116">
        <v>2272.619048</v>
      </c>
      <c r="E116">
        <v>12552.46</v>
      </c>
      <c r="F116">
        <v>-6472.9219999999996</v>
      </c>
      <c r="G116">
        <v>0</v>
      </c>
    </row>
    <row r="117" spans="2:7" x14ac:dyDescent="0.25">
      <c r="B117">
        <v>80</v>
      </c>
      <c r="C117">
        <v>212</v>
      </c>
      <c r="D117">
        <v>1881.4433959999999</v>
      </c>
      <c r="E117">
        <v>9964.3719999999994</v>
      </c>
      <c r="F117">
        <v>-9111.9619999999995</v>
      </c>
      <c r="G117">
        <v>0</v>
      </c>
    </row>
    <row r="118" spans="2:7" x14ac:dyDescent="0.25">
      <c r="B118">
        <v>81</v>
      </c>
      <c r="C118">
        <v>198</v>
      </c>
      <c r="D118">
        <v>3704.8888889999998</v>
      </c>
      <c r="E118">
        <v>24734.76</v>
      </c>
      <c r="F118">
        <v>-11824.17</v>
      </c>
      <c r="G118">
        <v>0</v>
      </c>
    </row>
    <row r="119" spans="2:7" x14ac:dyDescent="0.25">
      <c r="B119">
        <v>82</v>
      </c>
      <c r="C119">
        <v>173</v>
      </c>
      <c r="D119">
        <v>930.05780349999998</v>
      </c>
      <c r="E119">
        <v>5482.4049999999997</v>
      </c>
      <c r="F119">
        <v>-14609.54</v>
      </c>
      <c r="G119">
        <v>0</v>
      </c>
    </row>
    <row r="120" spans="2:7" x14ac:dyDescent="0.25">
      <c r="B120">
        <v>83</v>
      </c>
      <c r="C120">
        <v>159</v>
      </c>
      <c r="D120">
        <v>1369.886792</v>
      </c>
      <c r="E120">
        <v>9145.3379999999997</v>
      </c>
      <c r="F120">
        <v>-17468.09</v>
      </c>
      <c r="G120">
        <v>0</v>
      </c>
    </row>
    <row r="121" spans="2:7" x14ac:dyDescent="0.25">
      <c r="B121">
        <v>84</v>
      </c>
      <c r="C121">
        <v>118</v>
      </c>
      <c r="D121">
        <v>988.72033899999997</v>
      </c>
      <c r="E121">
        <v>5774.2560000000003</v>
      </c>
      <c r="F121">
        <v>-20399.79</v>
      </c>
      <c r="G121">
        <v>0</v>
      </c>
    </row>
    <row r="122" spans="2:7" x14ac:dyDescent="0.25">
      <c r="B122">
        <v>85</v>
      </c>
      <c r="C122">
        <v>110</v>
      </c>
      <c r="D122">
        <v>1160.909091</v>
      </c>
      <c r="E122">
        <v>9614.8979999999992</v>
      </c>
      <c r="F122">
        <v>-23404.67</v>
      </c>
      <c r="G122">
        <v>0</v>
      </c>
    </row>
    <row r="123" spans="2:7" x14ac:dyDescent="0.25">
      <c r="B123">
        <v>86</v>
      </c>
      <c r="C123">
        <v>79</v>
      </c>
      <c r="D123">
        <v>1673.4177219999999</v>
      </c>
      <c r="E123">
        <v>10618.57</v>
      </c>
      <c r="F123">
        <v>-26482.71</v>
      </c>
      <c r="G123">
        <v>0</v>
      </c>
    </row>
    <row r="124" spans="2:7" x14ac:dyDescent="0.25">
      <c r="B124">
        <v>87</v>
      </c>
      <c r="C124">
        <v>77</v>
      </c>
      <c r="D124">
        <v>792.20779219999997</v>
      </c>
      <c r="E124">
        <v>5456.9790000000003</v>
      </c>
      <c r="F124">
        <v>-29633.93</v>
      </c>
      <c r="G124">
        <v>0</v>
      </c>
    </row>
    <row r="125" spans="2:7" x14ac:dyDescent="0.25">
      <c r="B125">
        <v>88</v>
      </c>
      <c r="C125">
        <v>52</v>
      </c>
      <c r="D125">
        <v>400</v>
      </c>
      <c r="E125">
        <v>1857.259</v>
      </c>
      <c r="F125">
        <v>-32858.300000000003</v>
      </c>
      <c r="G125">
        <v>0</v>
      </c>
    </row>
    <row r="126" spans="2:7" x14ac:dyDescent="0.25">
      <c r="B126">
        <v>89</v>
      </c>
      <c r="C126">
        <v>53</v>
      </c>
      <c r="D126">
        <v>415.09433960000001</v>
      </c>
      <c r="E126">
        <v>2113.91</v>
      </c>
      <c r="F126">
        <v>-36155.85</v>
      </c>
      <c r="G126">
        <v>0</v>
      </c>
    </row>
    <row r="127" spans="2:7" x14ac:dyDescent="0.25">
      <c r="B127">
        <v>90</v>
      </c>
      <c r="C127">
        <v>121</v>
      </c>
      <c r="D127">
        <v>280.9917355</v>
      </c>
      <c r="E127">
        <v>2356.6329999999998</v>
      </c>
      <c r="F127">
        <v>-39526.559999999998</v>
      </c>
      <c r="G127">
        <v>0</v>
      </c>
    </row>
    <row r="133" spans="2:7" x14ac:dyDescent="0.25">
      <c r="B133" t="s">
        <v>41</v>
      </c>
      <c r="C133" t="s">
        <v>342</v>
      </c>
      <c r="D133" t="s">
        <v>343</v>
      </c>
      <c r="E133" t="s">
        <v>344</v>
      </c>
      <c r="F133" t="s">
        <v>345</v>
      </c>
      <c r="G133" t="s">
        <v>346</v>
      </c>
    </row>
    <row r="134" spans="2:7" x14ac:dyDescent="0.25">
      <c r="B134">
        <v>0</v>
      </c>
      <c r="C134">
        <v>1713</v>
      </c>
      <c r="F134">
        <v>-36991.58</v>
      </c>
      <c r="G134">
        <v>8222.48</v>
      </c>
    </row>
    <row r="135" spans="2:7" x14ac:dyDescent="0.25">
      <c r="B135">
        <v>1</v>
      </c>
      <c r="C135">
        <v>1932</v>
      </c>
      <c r="F135">
        <v>-33895.71</v>
      </c>
      <c r="G135">
        <v>8224.4920000000002</v>
      </c>
    </row>
    <row r="136" spans="2:7" x14ac:dyDescent="0.25">
      <c r="B136">
        <v>2</v>
      </c>
      <c r="C136">
        <v>1950</v>
      </c>
      <c r="F136">
        <v>-31101.5</v>
      </c>
      <c r="G136">
        <v>8232.9660000000003</v>
      </c>
    </row>
    <row r="137" spans="2:7" x14ac:dyDescent="0.25">
      <c r="B137">
        <v>3</v>
      </c>
      <c r="C137">
        <v>1939</v>
      </c>
      <c r="F137">
        <v>-27796.080000000002</v>
      </c>
      <c r="G137">
        <v>8222.6479999999992</v>
      </c>
    </row>
    <row r="138" spans="2:7" x14ac:dyDescent="0.25">
      <c r="B138">
        <v>4</v>
      </c>
      <c r="C138">
        <v>1965</v>
      </c>
      <c r="F138">
        <v>-25558.73</v>
      </c>
      <c r="G138">
        <v>8229.8289999999997</v>
      </c>
    </row>
    <row r="139" spans="2:7" x14ac:dyDescent="0.25">
      <c r="B139">
        <v>5</v>
      </c>
      <c r="C139">
        <v>1998</v>
      </c>
      <c r="F139">
        <v>-22429.97</v>
      </c>
      <c r="G139">
        <v>8233.7270000000008</v>
      </c>
    </row>
    <row r="140" spans="2:7" x14ac:dyDescent="0.25">
      <c r="B140">
        <v>6</v>
      </c>
      <c r="C140">
        <v>2059</v>
      </c>
      <c r="F140">
        <v>-19635.38</v>
      </c>
      <c r="G140">
        <v>8233.5849999999991</v>
      </c>
    </row>
    <row r="141" spans="2:7" x14ac:dyDescent="0.25">
      <c r="B141">
        <v>7</v>
      </c>
      <c r="C141">
        <v>2176</v>
      </c>
      <c r="F141">
        <v>-16916.66</v>
      </c>
      <c r="G141">
        <v>8233.3729999999996</v>
      </c>
    </row>
    <row r="142" spans="2:7" x14ac:dyDescent="0.25">
      <c r="B142">
        <v>8</v>
      </c>
      <c r="C142">
        <v>2163</v>
      </c>
      <c r="F142">
        <v>-14161.71</v>
      </c>
      <c r="G142">
        <v>8231.4930000000004</v>
      </c>
    </row>
    <row r="143" spans="2:7" x14ac:dyDescent="0.25">
      <c r="B143">
        <v>9</v>
      </c>
      <c r="C143">
        <v>2243</v>
      </c>
      <c r="F143">
        <v>-11774.01</v>
      </c>
      <c r="G143">
        <v>8233.5190000000002</v>
      </c>
    </row>
    <row r="144" spans="2:7" x14ac:dyDescent="0.25">
      <c r="B144">
        <v>10</v>
      </c>
      <c r="C144">
        <v>2202</v>
      </c>
      <c r="F144">
        <v>-9182.5920000000006</v>
      </c>
      <c r="G144">
        <v>8232.5910000000003</v>
      </c>
    </row>
    <row r="145" spans="2:7" x14ac:dyDescent="0.25">
      <c r="B145">
        <v>11</v>
      </c>
      <c r="C145">
        <v>2083</v>
      </c>
      <c r="F145">
        <v>-7054.3180000000002</v>
      </c>
      <c r="G145">
        <v>8232.2360000000008</v>
      </c>
    </row>
    <row r="146" spans="2:7" x14ac:dyDescent="0.25">
      <c r="B146">
        <v>12</v>
      </c>
      <c r="C146">
        <v>2035</v>
      </c>
      <c r="F146">
        <v>-4478.9179999999997</v>
      </c>
      <c r="G146">
        <v>8233.2880000000005</v>
      </c>
    </row>
    <row r="147" spans="2:7" x14ac:dyDescent="0.25">
      <c r="B147">
        <v>13</v>
      </c>
      <c r="C147">
        <v>2047</v>
      </c>
      <c r="F147">
        <v>-2055.3989999999999</v>
      </c>
      <c r="G147">
        <v>8230.0580000000009</v>
      </c>
    </row>
    <row r="148" spans="2:7" x14ac:dyDescent="0.25">
      <c r="B148">
        <v>14</v>
      </c>
      <c r="C148">
        <v>1979</v>
      </c>
      <c r="F148">
        <v>-206.37370000000001</v>
      </c>
      <c r="G148">
        <v>8233.2279999999992</v>
      </c>
    </row>
    <row r="149" spans="2:7" x14ac:dyDescent="0.25">
      <c r="B149">
        <v>15</v>
      </c>
      <c r="C149">
        <v>2046</v>
      </c>
      <c r="D149">
        <v>301.14956009999997</v>
      </c>
      <c r="E149">
        <v>2259.1999999999998</v>
      </c>
      <c r="F149">
        <v>2126.8240000000001</v>
      </c>
      <c r="G149">
        <v>8232.83</v>
      </c>
    </row>
    <row r="150" spans="2:7" x14ac:dyDescent="0.25">
      <c r="B150">
        <v>16</v>
      </c>
      <c r="C150">
        <v>1965</v>
      </c>
      <c r="D150">
        <v>947.892112</v>
      </c>
      <c r="E150">
        <v>3867.7860000000001</v>
      </c>
      <c r="F150">
        <v>4405.8649999999998</v>
      </c>
      <c r="G150">
        <v>8226.0910000000003</v>
      </c>
    </row>
    <row r="151" spans="2:7" x14ac:dyDescent="0.25">
      <c r="B151">
        <v>17</v>
      </c>
      <c r="C151">
        <v>1998</v>
      </c>
      <c r="D151">
        <v>1704.1606609999999</v>
      </c>
      <c r="E151">
        <v>3515.27</v>
      </c>
      <c r="F151">
        <v>6127.4</v>
      </c>
      <c r="G151">
        <v>8233.0660000000007</v>
      </c>
    </row>
    <row r="152" spans="2:7" x14ac:dyDescent="0.25">
      <c r="B152">
        <v>18</v>
      </c>
      <c r="C152">
        <v>1847</v>
      </c>
      <c r="D152">
        <v>3383.3053599999998</v>
      </c>
      <c r="E152">
        <v>5408.491</v>
      </c>
      <c r="F152">
        <v>7913.152</v>
      </c>
      <c r="G152">
        <v>8233.9310000000005</v>
      </c>
    </row>
    <row r="153" spans="2:7" x14ac:dyDescent="0.25">
      <c r="B153">
        <v>19</v>
      </c>
      <c r="C153">
        <v>1826</v>
      </c>
      <c r="D153">
        <v>6270.0153339999997</v>
      </c>
      <c r="E153">
        <v>9967.7479999999996</v>
      </c>
      <c r="F153">
        <v>10003.24</v>
      </c>
      <c r="G153">
        <v>8229.8029999999999</v>
      </c>
    </row>
    <row r="154" spans="2:7" x14ac:dyDescent="0.25">
      <c r="B154">
        <v>20</v>
      </c>
      <c r="C154">
        <v>1722</v>
      </c>
      <c r="D154">
        <v>7736.0627180000001</v>
      </c>
      <c r="E154">
        <v>9307.4330000000009</v>
      </c>
      <c r="F154">
        <v>11358.91</v>
      </c>
      <c r="G154">
        <v>8233.0059999999994</v>
      </c>
    </row>
    <row r="155" spans="2:7" x14ac:dyDescent="0.25">
      <c r="B155">
        <v>21</v>
      </c>
      <c r="C155">
        <v>1687</v>
      </c>
      <c r="D155">
        <v>9263.8612919999996</v>
      </c>
      <c r="E155">
        <v>10069.81</v>
      </c>
      <c r="F155">
        <v>13204.74</v>
      </c>
      <c r="G155">
        <v>8234.0730000000003</v>
      </c>
    </row>
    <row r="156" spans="2:7" x14ac:dyDescent="0.25">
      <c r="B156">
        <v>22</v>
      </c>
      <c r="C156">
        <v>1638</v>
      </c>
      <c r="D156">
        <v>11073.921249999999</v>
      </c>
      <c r="E156">
        <v>11013.68</v>
      </c>
      <c r="F156">
        <v>14654.64</v>
      </c>
      <c r="G156">
        <v>8233.3330000000005</v>
      </c>
    </row>
    <row r="157" spans="2:7" x14ac:dyDescent="0.25">
      <c r="B157">
        <v>23</v>
      </c>
      <c r="C157">
        <v>1622</v>
      </c>
      <c r="D157">
        <v>13418.60419</v>
      </c>
      <c r="E157">
        <v>12282.31</v>
      </c>
      <c r="F157">
        <v>16174.79</v>
      </c>
      <c r="G157">
        <v>8233.1839999999993</v>
      </c>
    </row>
    <row r="158" spans="2:7" x14ac:dyDescent="0.25">
      <c r="B158">
        <v>24</v>
      </c>
      <c r="C158">
        <v>1662</v>
      </c>
      <c r="D158">
        <v>14737.13839</v>
      </c>
      <c r="E158">
        <v>13316.36</v>
      </c>
      <c r="F158">
        <v>17299.490000000002</v>
      </c>
      <c r="G158">
        <v>8221</v>
      </c>
    </row>
    <row r="159" spans="2:7" x14ac:dyDescent="0.25">
      <c r="B159">
        <v>25</v>
      </c>
      <c r="C159">
        <v>1666</v>
      </c>
      <c r="D159">
        <v>18221.372749999999</v>
      </c>
      <c r="E159">
        <v>17444.919999999998</v>
      </c>
      <c r="F159">
        <v>18804.349999999999</v>
      </c>
      <c r="G159">
        <v>8226.902</v>
      </c>
    </row>
    <row r="160" spans="2:7" x14ac:dyDescent="0.25">
      <c r="B160">
        <v>26</v>
      </c>
      <c r="C160">
        <v>1640</v>
      </c>
      <c r="D160">
        <v>20553.0128</v>
      </c>
      <c r="E160">
        <v>22041.43</v>
      </c>
      <c r="F160">
        <v>20231.32</v>
      </c>
      <c r="G160">
        <v>8230.9750000000004</v>
      </c>
    </row>
    <row r="161" spans="2:7" x14ac:dyDescent="0.25">
      <c r="B161">
        <v>27</v>
      </c>
      <c r="C161">
        <v>1726</v>
      </c>
      <c r="D161">
        <v>21500.279839999999</v>
      </c>
      <c r="E161">
        <v>21946.720000000001</v>
      </c>
      <c r="F161">
        <v>21624.720000000001</v>
      </c>
      <c r="G161">
        <v>8233.7350000000006</v>
      </c>
    </row>
    <row r="162" spans="2:7" x14ac:dyDescent="0.25">
      <c r="B162">
        <v>28</v>
      </c>
      <c r="C162">
        <v>1801</v>
      </c>
      <c r="D162">
        <v>22671.278180000001</v>
      </c>
      <c r="E162">
        <v>20685.54</v>
      </c>
      <c r="F162">
        <v>22852.97</v>
      </c>
      <c r="G162">
        <v>8233.9770000000008</v>
      </c>
    </row>
    <row r="163" spans="2:7" x14ac:dyDescent="0.25">
      <c r="B163">
        <v>29</v>
      </c>
      <c r="C163">
        <v>1995</v>
      </c>
      <c r="D163">
        <v>23158.220549999998</v>
      </c>
      <c r="E163">
        <v>22409</v>
      </c>
      <c r="F163">
        <v>23311.37</v>
      </c>
      <c r="G163">
        <v>8208.23</v>
      </c>
    </row>
    <row r="164" spans="2:7" x14ac:dyDescent="0.25">
      <c r="B164">
        <v>30</v>
      </c>
      <c r="C164">
        <v>1907</v>
      </c>
      <c r="D164">
        <v>24174.041430000001</v>
      </c>
      <c r="E164">
        <v>24689.64</v>
      </c>
      <c r="F164">
        <v>25069.14</v>
      </c>
      <c r="G164">
        <v>8233.3629999999994</v>
      </c>
    </row>
    <row r="165" spans="2:7" x14ac:dyDescent="0.25">
      <c r="B165">
        <v>31</v>
      </c>
      <c r="C165">
        <v>1991</v>
      </c>
      <c r="D165">
        <v>25025.965339999999</v>
      </c>
      <c r="E165">
        <v>24531.99</v>
      </c>
      <c r="F165">
        <v>25945.32</v>
      </c>
      <c r="G165">
        <v>8233.7440000000006</v>
      </c>
    </row>
    <row r="166" spans="2:7" x14ac:dyDescent="0.25">
      <c r="B166">
        <v>32</v>
      </c>
      <c r="C166">
        <v>1890</v>
      </c>
      <c r="D166">
        <v>26078.102650000001</v>
      </c>
      <c r="E166">
        <v>27909.45</v>
      </c>
      <c r="F166">
        <v>26597.29</v>
      </c>
      <c r="G166">
        <v>8231.4419999999991</v>
      </c>
    </row>
    <row r="167" spans="2:7" x14ac:dyDescent="0.25">
      <c r="B167">
        <v>33</v>
      </c>
      <c r="C167">
        <v>1898</v>
      </c>
      <c r="D167">
        <v>26856.815070000001</v>
      </c>
      <c r="E167">
        <v>29492.78</v>
      </c>
      <c r="F167">
        <v>27371.93</v>
      </c>
      <c r="G167">
        <v>8230.7800000000007</v>
      </c>
    </row>
    <row r="168" spans="2:7" x14ac:dyDescent="0.25">
      <c r="B168">
        <v>34</v>
      </c>
      <c r="C168">
        <v>2024</v>
      </c>
      <c r="D168">
        <v>25009.422920000001</v>
      </c>
      <c r="E168">
        <v>26667.99</v>
      </c>
      <c r="F168">
        <v>27836.06</v>
      </c>
      <c r="G168">
        <v>8219.2520000000004</v>
      </c>
    </row>
    <row r="169" spans="2:7" x14ac:dyDescent="0.25">
      <c r="B169">
        <v>35</v>
      </c>
      <c r="C169">
        <v>2134</v>
      </c>
      <c r="D169">
        <v>27413.70103</v>
      </c>
      <c r="E169">
        <v>30463.09</v>
      </c>
      <c r="F169">
        <v>28969.88</v>
      </c>
      <c r="G169">
        <v>8233.6280000000006</v>
      </c>
    </row>
    <row r="170" spans="2:7" x14ac:dyDescent="0.25">
      <c r="B170">
        <v>36</v>
      </c>
      <c r="C170">
        <v>2123</v>
      </c>
      <c r="D170">
        <v>27321.899669999999</v>
      </c>
      <c r="E170">
        <v>32012.79</v>
      </c>
      <c r="F170">
        <v>29267.11</v>
      </c>
      <c r="G170">
        <v>8228.5030000000006</v>
      </c>
    </row>
    <row r="171" spans="2:7" x14ac:dyDescent="0.25">
      <c r="B171">
        <v>37</v>
      </c>
      <c r="C171">
        <v>2099</v>
      </c>
      <c r="D171">
        <v>27510.017629999998</v>
      </c>
      <c r="E171">
        <v>28320.07</v>
      </c>
      <c r="F171">
        <v>29857.21</v>
      </c>
      <c r="G171">
        <v>8231.0380000000005</v>
      </c>
    </row>
    <row r="172" spans="2:7" x14ac:dyDescent="0.25">
      <c r="B172">
        <v>38</v>
      </c>
      <c r="C172">
        <v>2064</v>
      </c>
      <c r="D172">
        <v>30059.796999999999</v>
      </c>
      <c r="E172">
        <v>34498.69</v>
      </c>
      <c r="F172">
        <v>30395.35</v>
      </c>
      <c r="G172">
        <v>8233.0450000000001</v>
      </c>
    </row>
    <row r="173" spans="2:7" x14ac:dyDescent="0.25">
      <c r="B173">
        <v>39</v>
      </c>
      <c r="C173">
        <v>2228</v>
      </c>
      <c r="D173">
        <v>28745.90754</v>
      </c>
      <c r="E173">
        <v>33066.31</v>
      </c>
      <c r="F173">
        <v>30564.29</v>
      </c>
      <c r="G173">
        <v>8228.241</v>
      </c>
    </row>
    <row r="174" spans="2:7" x14ac:dyDescent="0.25">
      <c r="B174">
        <v>40</v>
      </c>
      <c r="C174">
        <v>2190</v>
      </c>
      <c r="D174">
        <v>28047.730589999999</v>
      </c>
      <c r="E174">
        <v>30693.4</v>
      </c>
      <c r="F174">
        <v>30666.38</v>
      </c>
      <c r="G174">
        <v>8219.5079999999998</v>
      </c>
    </row>
    <row r="175" spans="2:7" x14ac:dyDescent="0.25">
      <c r="B175">
        <v>41</v>
      </c>
      <c r="C175">
        <v>2115</v>
      </c>
      <c r="D175">
        <v>29156.023639999999</v>
      </c>
      <c r="E175">
        <v>32400.38</v>
      </c>
      <c r="F175">
        <v>30937.74</v>
      </c>
      <c r="G175">
        <v>8241.7289999999994</v>
      </c>
    </row>
    <row r="176" spans="2:7" x14ac:dyDescent="0.25">
      <c r="B176">
        <v>42</v>
      </c>
      <c r="C176">
        <v>2137</v>
      </c>
      <c r="D176">
        <v>30646.282169999999</v>
      </c>
      <c r="E176">
        <v>34974.6</v>
      </c>
      <c r="F176">
        <v>31239.200000000001</v>
      </c>
      <c r="G176">
        <v>8274.16</v>
      </c>
    </row>
    <row r="177" spans="2:7" x14ac:dyDescent="0.25">
      <c r="B177">
        <v>43</v>
      </c>
      <c r="C177">
        <v>2091</v>
      </c>
      <c r="D177">
        <v>30681.510279999999</v>
      </c>
      <c r="E177">
        <v>33742.83</v>
      </c>
      <c r="F177">
        <v>31795.77</v>
      </c>
      <c r="G177">
        <v>8343.5460000000003</v>
      </c>
    </row>
    <row r="178" spans="2:7" x14ac:dyDescent="0.25">
      <c r="B178">
        <v>44</v>
      </c>
      <c r="C178">
        <v>2114</v>
      </c>
      <c r="D178">
        <v>28716.525539999999</v>
      </c>
      <c r="E178">
        <v>33179.01</v>
      </c>
      <c r="F178">
        <v>31491.040000000001</v>
      </c>
      <c r="G178">
        <v>8410.1460000000006</v>
      </c>
    </row>
    <row r="179" spans="2:7" x14ac:dyDescent="0.25">
      <c r="B179">
        <v>45</v>
      </c>
      <c r="C179">
        <v>2118</v>
      </c>
      <c r="D179">
        <v>30138.4254</v>
      </c>
      <c r="E179">
        <v>32760.91</v>
      </c>
      <c r="F179">
        <v>31558.080000000002</v>
      </c>
      <c r="G179">
        <v>8434.6139999999996</v>
      </c>
    </row>
    <row r="180" spans="2:7" x14ac:dyDescent="0.25">
      <c r="B180">
        <v>46</v>
      </c>
      <c r="C180">
        <v>1939</v>
      </c>
      <c r="D180">
        <v>30671.24394</v>
      </c>
      <c r="E180">
        <v>34815.019999999997</v>
      </c>
      <c r="F180">
        <v>31127.77</v>
      </c>
      <c r="G180">
        <v>8479.98</v>
      </c>
    </row>
    <row r="181" spans="2:7" x14ac:dyDescent="0.25">
      <c r="B181">
        <v>47</v>
      </c>
      <c r="C181">
        <v>1957</v>
      </c>
      <c r="D181">
        <v>30272.507409999998</v>
      </c>
      <c r="E181">
        <v>35781.21</v>
      </c>
      <c r="F181">
        <v>31267.8</v>
      </c>
      <c r="G181">
        <v>8551.33</v>
      </c>
    </row>
    <row r="182" spans="2:7" x14ac:dyDescent="0.25">
      <c r="B182">
        <v>48</v>
      </c>
      <c r="C182">
        <v>1827</v>
      </c>
      <c r="D182">
        <v>31997.874110000001</v>
      </c>
      <c r="E182">
        <v>36821.54</v>
      </c>
      <c r="F182">
        <v>30951.13</v>
      </c>
      <c r="G182">
        <v>8611.7749999999996</v>
      </c>
    </row>
    <row r="183" spans="2:7" x14ac:dyDescent="0.25">
      <c r="B183">
        <v>49</v>
      </c>
      <c r="C183">
        <v>1767</v>
      </c>
      <c r="D183">
        <v>30773.3056</v>
      </c>
      <c r="E183">
        <v>34752.65</v>
      </c>
      <c r="F183">
        <v>30453.38</v>
      </c>
      <c r="G183">
        <v>8701.9920000000002</v>
      </c>
    </row>
    <row r="184" spans="2:7" x14ac:dyDescent="0.25">
      <c r="B184">
        <v>50</v>
      </c>
      <c r="C184">
        <v>1865</v>
      </c>
      <c r="D184">
        <v>31545.839680000001</v>
      </c>
      <c r="E184">
        <v>35894.15</v>
      </c>
      <c r="F184">
        <v>30434.47</v>
      </c>
      <c r="G184">
        <v>8809.6790000000001</v>
      </c>
    </row>
    <row r="185" spans="2:7" x14ac:dyDescent="0.25">
      <c r="B185">
        <v>51</v>
      </c>
      <c r="C185">
        <v>1802</v>
      </c>
      <c r="D185">
        <v>30835.930079999998</v>
      </c>
      <c r="E185">
        <v>35620.53</v>
      </c>
      <c r="F185">
        <v>29973.51</v>
      </c>
      <c r="G185">
        <v>8946.9670000000006</v>
      </c>
    </row>
    <row r="186" spans="2:7" x14ac:dyDescent="0.25">
      <c r="B186">
        <v>52</v>
      </c>
      <c r="C186">
        <v>1825</v>
      </c>
      <c r="D186">
        <v>30054.248769999998</v>
      </c>
      <c r="E186">
        <v>34841.46</v>
      </c>
      <c r="F186">
        <v>29411.45</v>
      </c>
      <c r="G186">
        <v>9107.2129999999997</v>
      </c>
    </row>
    <row r="187" spans="2:7" x14ac:dyDescent="0.25">
      <c r="B187">
        <v>53</v>
      </c>
      <c r="C187">
        <v>1695</v>
      </c>
      <c r="D187">
        <v>30051.025369999999</v>
      </c>
      <c r="E187">
        <v>35762.43</v>
      </c>
      <c r="F187">
        <v>28631.34</v>
      </c>
      <c r="G187">
        <v>9025.4789999999994</v>
      </c>
    </row>
    <row r="188" spans="2:7" x14ac:dyDescent="0.25">
      <c r="B188">
        <v>54</v>
      </c>
      <c r="C188">
        <v>1301</v>
      </c>
      <c r="D188">
        <v>27553.48962</v>
      </c>
      <c r="E188">
        <v>34219.24</v>
      </c>
      <c r="F188">
        <v>28036.38</v>
      </c>
      <c r="G188">
        <v>9072.5290000000005</v>
      </c>
    </row>
    <row r="189" spans="2:7" x14ac:dyDescent="0.25">
      <c r="B189">
        <v>55</v>
      </c>
      <c r="C189">
        <v>1323</v>
      </c>
      <c r="D189">
        <v>27803.071049999999</v>
      </c>
      <c r="E189">
        <v>36839.25</v>
      </c>
      <c r="F189">
        <v>27382.04</v>
      </c>
      <c r="G189">
        <v>9005.902</v>
      </c>
    </row>
    <row r="190" spans="2:7" x14ac:dyDescent="0.25">
      <c r="B190">
        <v>56</v>
      </c>
      <c r="C190">
        <v>1324</v>
      </c>
      <c r="D190">
        <v>27182.857250000001</v>
      </c>
      <c r="E190">
        <v>35700.26</v>
      </c>
      <c r="F190">
        <v>25740.78</v>
      </c>
      <c r="G190">
        <v>8835.1309999999994</v>
      </c>
    </row>
    <row r="191" spans="2:7" x14ac:dyDescent="0.25">
      <c r="B191">
        <v>57</v>
      </c>
      <c r="C191">
        <v>1304</v>
      </c>
      <c r="D191">
        <v>26703.506130000002</v>
      </c>
      <c r="E191">
        <v>40292.54</v>
      </c>
      <c r="F191">
        <v>25402.3</v>
      </c>
      <c r="G191">
        <v>8873.5190000000002</v>
      </c>
    </row>
    <row r="192" spans="2:7" x14ac:dyDescent="0.25">
      <c r="B192">
        <v>58</v>
      </c>
      <c r="C192">
        <v>1128</v>
      </c>
      <c r="D192">
        <v>22389.58511</v>
      </c>
      <c r="E192">
        <v>32806.65</v>
      </c>
      <c r="F192">
        <v>23326.83</v>
      </c>
      <c r="G192">
        <v>8665.7909999999993</v>
      </c>
    </row>
    <row r="193" spans="2:7" x14ac:dyDescent="0.25">
      <c r="B193">
        <v>59</v>
      </c>
      <c r="C193">
        <v>1129</v>
      </c>
      <c r="D193">
        <v>22661.01771</v>
      </c>
      <c r="E193">
        <v>35015.35</v>
      </c>
      <c r="F193">
        <v>22309.86</v>
      </c>
      <c r="G193">
        <v>8562.4529999999995</v>
      </c>
    </row>
    <row r="194" spans="2:7" x14ac:dyDescent="0.25">
      <c r="B194">
        <v>60</v>
      </c>
      <c r="C194">
        <v>1154</v>
      </c>
      <c r="D194">
        <v>19923.367419999999</v>
      </c>
      <c r="E194">
        <v>32382.61</v>
      </c>
      <c r="F194">
        <v>21329.15</v>
      </c>
      <c r="G194">
        <v>8487.2990000000009</v>
      </c>
    </row>
    <row r="195" spans="2:7" x14ac:dyDescent="0.25">
      <c r="B195">
        <v>61</v>
      </c>
      <c r="C195">
        <v>1051</v>
      </c>
      <c r="D195">
        <v>19810.62702</v>
      </c>
      <c r="E195">
        <v>33049.730000000003</v>
      </c>
      <c r="F195">
        <v>20182.830000000002</v>
      </c>
      <c r="G195">
        <v>8434.0290000000005</v>
      </c>
    </row>
    <row r="196" spans="2:7" x14ac:dyDescent="0.25">
      <c r="B196">
        <v>62</v>
      </c>
      <c r="C196">
        <v>1073</v>
      </c>
      <c r="D196">
        <v>16147.73812</v>
      </c>
      <c r="E196">
        <v>29250.68</v>
      </c>
      <c r="F196">
        <v>19031.72</v>
      </c>
      <c r="G196">
        <v>8393.5740000000005</v>
      </c>
    </row>
    <row r="197" spans="2:7" x14ac:dyDescent="0.25">
      <c r="B197">
        <v>63</v>
      </c>
      <c r="C197">
        <v>938</v>
      </c>
      <c r="D197">
        <v>13431.997869999999</v>
      </c>
      <c r="E197">
        <v>30335.9</v>
      </c>
      <c r="F197">
        <v>17461.939999999999</v>
      </c>
      <c r="G197">
        <v>8381.8490000000002</v>
      </c>
    </row>
    <row r="198" spans="2:7" x14ac:dyDescent="0.25">
      <c r="B198">
        <v>64</v>
      </c>
      <c r="C198">
        <v>952</v>
      </c>
      <c r="D198">
        <v>11862.777309999999</v>
      </c>
      <c r="E198">
        <v>26923.43</v>
      </c>
      <c r="F198">
        <v>15501.34</v>
      </c>
      <c r="G198">
        <v>8326.3880000000008</v>
      </c>
    </row>
    <row r="199" spans="2:7" x14ac:dyDescent="0.25">
      <c r="B199">
        <v>65</v>
      </c>
      <c r="C199">
        <v>1014</v>
      </c>
      <c r="D199">
        <v>8549.2712030000002</v>
      </c>
      <c r="E199">
        <v>23279.439999999999</v>
      </c>
      <c r="F199">
        <v>13940.55</v>
      </c>
      <c r="G199">
        <v>8309.1540000000005</v>
      </c>
    </row>
    <row r="200" spans="2:7" x14ac:dyDescent="0.25">
      <c r="B200">
        <v>66</v>
      </c>
      <c r="C200">
        <v>869</v>
      </c>
      <c r="D200">
        <v>7075.199079</v>
      </c>
      <c r="E200">
        <v>21517.01</v>
      </c>
      <c r="F200">
        <v>12644.68</v>
      </c>
      <c r="G200">
        <v>8292.5190000000002</v>
      </c>
    </row>
    <row r="201" spans="2:7" x14ac:dyDescent="0.25">
      <c r="B201">
        <v>67</v>
      </c>
      <c r="C201">
        <v>926</v>
      </c>
      <c r="D201">
        <v>5200.9838010000003</v>
      </c>
      <c r="E201">
        <v>14833.54</v>
      </c>
      <c r="F201">
        <v>10798.48</v>
      </c>
      <c r="G201">
        <v>8271.5859999999993</v>
      </c>
    </row>
    <row r="202" spans="2:7" x14ac:dyDescent="0.25">
      <c r="B202">
        <v>68</v>
      </c>
      <c r="C202">
        <v>908</v>
      </c>
      <c r="D202">
        <v>5566.8876650000002</v>
      </c>
      <c r="E202">
        <v>21647.81</v>
      </c>
      <c r="F202">
        <v>8512.6280000000006</v>
      </c>
      <c r="G202">
        <v>8216.8610000000008</v>
      </c>
    </row>
    <row r="203" spans="2:7" x14ac:dyDescent="0.25">
      <c r="B203">
        <v>69</v>
      </c>
      <c r="C203">
        <v>904</v>
      </c>
      <c r="D203">
        <v>3928.9612830000001</v>
      </c>
      <c r="E203">
        <v>13919.35</v>
      </c>
      <c r="F203">
        <v>7204.2280000000001</v>
      </c>
      <c r="G203">
        <v>8287.6759999999995</v>
      </c>
    </row>
    <row r="204" spans="2:7" x14ac:dyDescent="0.25">
      <c r="B204">
        <v>70</v>
      </c>
      <c r="C204">
        <v>913</v>
      </c>
      <c r="D204">
        <v>3307.1314349999998</v>
      </c>
      <c r="E204">
        <v>14169.46</v>
      </c>
      <c r="F204">
        <v>4661.2489999999998</v>
      </c>
      <c r="G204">
        <v>8183.03</v>
      </c>
    </row>
    <row r="205" spans="2:7" x14ac:dyDescent="0.25">
      <c r="B205">
        <v>71</v>
      </c>
      <c r="C205">
        <v>885</v>
      </c>
      <c r="D205">
        <v>3289.938983</v>
      </c>
      <c r="E205">
        <v>16243.22</v>
      </c>
      <c r="F205">
        <v>2871.42</v>
      </c>
      <c r="G205">
        <v>8232.3459999999995</v>
      </c>
    </row>
    <row r="206" spans="2:7" x14ac:dyDescent="0.25">
      <c r="B206">
        <v>72</v>
      </c>
      <c r="C206">
        <v>770</v>
      </c>
      <c r="D206">
        <v>2669.7207790000002</v>
      </c>
      <c r="E206">
        <v>13486.68</v>
      </c>
      <c r="F206">
        <v>403.84480000000002</v>
      </c>
      <c r="G206">
        <v>8142.8440000000001</v>
      </c>
    </row>
    <row r="207" spans="2:7" x14ac:dyDescent="0.25">
      <c r="B207">
        <v>73</v>
      </c>
      <c r="C207">
        <v>797</v>
      </c>
      <c r="D207">
        <v>3037.281054</v>
      </c>
      <c r="E207">
        <v>18194.52</v>
      </c>
      <c r="F207">
        <v>-1663.5219999999999</v>
      </c>
      <c r="G207">
        <v>8157.34</v>
      </c>
    </row>
    <row r="208" spans="2:7" x14ac:dyDescent="0.25">
      <c r="B208">
        <v>74</v>
      </c>
      <c r="C208">
        <v>814</v>
      </c>
      <c r="D208">
        <v>2718.0933660000001</v>
      </c>
      <c r="E208">
        <v>16198.68</v>
      </c>
      <c r="F208">
        <v>-3436.1709999999998</v>
      </c>
      <c r="G208">
        <v>8194.8639999999996</v>
      </c>
    </row>
    <row r="209" spans="2:7" x14ac:dyDescent="0.25">
      <c r="B209">
        <v>75</v>
      </c>
      <c r="C209">
        <v>796</v>
      </c>
      <c r="D209">
        <v>1714.4824120000001</v>
      </c>
      <c r="E209">
        <v>9732.3690000000006</v>
      </c>
      <c r="F209">
        <v>-5845.3459999999995</v>
      </c>
      <c r="G209">
        <v>8213.9230000000007</v>
      </c>
    </row>
    <row r="210" spans="2:7" x14ac:dyDescent="0.25">
      <c r="B210">
        <v>76</v>
      </c>
      <c r="C210">
        <v>704</v>
      </c>
      <c r="D210">
        <v>1368.125</v>
      </c>
      <c r="E210">
        <v>6687.28</v>
      </c>
      <c r="F210">
        <v>-9027.1929999999993</v>
      </c>
      <c r="G210">
        <v>8038.05</v>
      </c>
    </row>
    <row r="211" spans="2:7" x14ac:dyDescent="0.25">
      <c r="B211">
        <v>77</v>
      </c>
      <c r="C211">
        <v>646</v>
      </c>
      <c r="D211">
        <v>1845.198142</v>
      </c>
      <c r="E211">
        <v>14601.24</v>
      </c>
      <c r="F211">
        <v>-10940.13</v>
      </c>
      <c r="G211">
        <v>8142.6530000000002</v>
      </c>
    </row>
    <row r="212" spans="2:7" x14ac:dyDescent="0.25">
      <c r="B212">
        <v>78</v>
      </c>
      <c r="C212">
        <v>687</v>
      </c>
      <c r="D212">
        <v>915.76710330000003</v>
      </c>
      <c r="E212">
        <v>5097.7950000000001</v>
      </c>
      <c r="F212">
        <v>-13735.05</v>
      </c>
      <c r="G212">
        <v>8107.8209999999999</v>
      </c>
    </row>
    <row r="213" spans="2:7" x14ac:dyDescent="0.25">
      <c r="B213">
        <v>79</v>
      </c>
      <c r="C213">
        <v>602</v>
      </c>
      <c r="D213">
        <v>1301.210963</v>
      </c>
      <c r="E213">
        <v>8580.4339999999993</v>
      </c>
      <c r="F213">
        <v>-16044.67</v>
      </c>
      <c r="G213">
        <v>8128.6509999999998</v>
      </c>
    </row>
    <row r="214" spans="2:7" x14ac:dyDescent="0.25">
      <c r="B214">
        <v>80</v>
      </c>
      <c r="C214">
        <v>514</v>
      </c>
      <c r="D214">
        <v>914.92996110000001</v>
      </c>
      <c r="E214">
        <v>6648.9690000000001</v>
      </c>
      <c r="F214">
        <v>-18785.009999999998</v>
      </c>
      <c r="G214">
        <v>8112.4279999999999</v>
      </c>
    </row>
    <row r="215" spans="2:7" x14ac:dyDescent="0.25">
      <c r="B215">
        <v>81</v>
      </c>
      <c r="C215">
        <v>476</v>
      </c>
      <c r="D215">
        <v>1867.617647</v>
      </c>
      <c r="E215">
        <v>16497.12</v>
      </c>
      <c r="F215">
        <v>-21439.35</v>
      </c>
      <c r="G215">
        <v>8123.1480000000001</v>
      </c>
    </row>
    <row r="216" spans="2:7" x14ac:dyDescent="0.25">
      <c r="B216">
        <v>82</v>
      </c>
      <c r="C216">
        <v>425</v>
      </c>
      <c r="D216">
        <v>572.08941179999999</v>
      </c>
      <c r="E216">
        <v>3906.1750000000002</v>
      </c>
      <c r="F216">
        <v>-24371.38</v>
      </c>
      <c r="G216">
        <v>8097.7730000000001</v>
      </c>
    </row>
    <row r="217" spans="2:7" x14ac:dyDescent="0.25">
      <c r="B217">
        <v>83</v>
      </c>
      <c r="C217">
        <v>427</v>
      </c>
      <c r="D217">
        <v>899.06791569999996</v>
      </c>
      <c r="E217">
        <v>6317.4660000000003</v>
      </c>
      <c r="F217">
        <v>-27801.09</v>
      </c>
      <c r="G217">
        <v>7968.3230000000003</v>
      </c>
    </row>
    <row r="218" spans="2:7" x14ac:dyDescent="0.25">
      <c r="B218">
        <v>84</v>
      </c>
      <c r="C218">
        <v>325</v>
      </c>
      <c r="D218">
        <v>593.97538459999998</v>
      </c>
      <c r="E218">
        <v>3906.7730000000001</v>
      </c>
      <c r="F218">
        <v>-30885.72</v>
      </c>
      <c r="G218">
        <v>7929.241</v>
      </c>
    </row>
    <row r="219" spans="2:7" x14ac:dyDescent="0.25">
      <c r="B219">
        <v>85</v>
      </c>
      <c r="C219">
        <v>306</v>
      </c>
      <c r="D219">
        <v>446.49673200000001</v>
      </c>
      <c r="E219">
        <v>5793.84</v>
      </c>
      <c r="F219">
        <v>-33949.86</v>
      </c>
      <c r="G219">
        <v>7912.8590000000004</v>
      </c>
    </row>
    <row r="220" spans="2:7" x14ac:dyDescent="0.25">
      <c r="B220">
        <v>86</v>
      </c>
      <c r="C220">
        <v>248</v>
      </c>
      <c r="D220">
        <v>533.06451609999999</v>
      </c>
      <c r="E220">
        <v>6018.0460000000003</v>
      </c>
      <c r="F220">
        <v>-37701.730000000003</v>
      </c>
      <c r="G220">
        <v>7686.0339999999997</v>
      </c>
    </row>
    <row r="221" spans="2:7" x14ac:dyDescent="0.25">
      <c r="B221">
        <v>87</v>
      </c>
      <c r="C221">
        <v>209</v>
      </c>
      <c r="D221">
        <v>293.7799043</v>
      </c>
      <c r="E221">
        <v>3320.6970000000001</v>
      </c>
      <c r="F221">
        <v>-40031.870000000003</v>
      </c>
      <c r="G221">
        <v>7960.6260000000002</v>
      </c>
    </row>
    <row r="222" spans="2:7" x14ac:dyDescent="0.25">
      <c r="B222">
        <v>88</v>
      </c>
      <c r="C222">
        <v>172</v>
      </c>
      <c r="D222">
        <v>120.9302326</v>
      </c>
      <c r="E222">
        <v>1030.8820000000001</v>
      </c>
      <c r="F222">
        <v>-44344.4</v>
      </c>
      <c r="G222">
        <v>7583.1490000000003</v>
      </c>
    </row>
    <row r="223" spans="2:7" x14ac:dyDescent="0.25">
      <c r="B223">
        <v>89</v>
      </c>
      <c r="C223">
        <v>155</v>
      </c>
      <c r="D223">
        <v>141.93548390000001</v>
      </c>
      <c r="E223">
        <v>1244.1479999999999</v>
      </c>
      <c r="F223">
        <v>-46989.83</v>
      </c>
      <c r="G223">
        <v>7834.8649999999998</v>
      </c>
    </row>
    <row r="224" spans="2:7" x14ac:dyDescent="0.25">
      <c r="B224">
        <v>90</v>
      </c>
      <c r="C224">
        <v>416</v>
      </c>
      <c r="D224">
        <v>232.76442309999999</v>
      </c>
      <c r="E224">
        <v>2121.4780000000001</v>
      </c>
      <c r="F224">
        <v>-51201.33</v>
      </c>
      <c r="G224">
        <v>7486.049</v>
      </c>
    </row>
  </sheetData>
  <phoneticPr fontId="2" type="noConversion"/>
  <pageMargins left="0.75" right="0.75" top="1" bottom="1" header="0.5" footer="0.5"/>
  <headerFooter alignWithMargins="0"/>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1:G31"/>
  <sheetViews>
    <sheetView topLeftCell="B10" zoomScaleNormal="100" workbookViewId="0">
      <selection activeCell="H28" sqref="H28"/>
    </sheetView>
  </sheetViews>
  <sheetFormatPr defaultRowHeight="13.2" x14ac:dyDescent="0.25"/>
  <sheetData>
    <row r="1" spans="3:7" x14ac:dyDescent="0.25">
      <c r="D1" t="s">
        <v>61</v>
      </c>
    </row>
    <row r="4" spans="3:7" x14ac:dyDescent="0.25">
      <c r="D4" t="s">
        <v>56</v>
      </c>
      <c r="G4" t="s">
        <v>55</v>
      </c>
    </row>
    <row r="5" spans="3:7" x14ac:dyDescent="0.25">
      <c r="D5" t="s">
        <v>4</v>
      </c>
      <c r="E5" t="s">
        <v>5</v>
      </c>
    </row>
    <row r="6" spans="3:7" x14ac:dyDescent="0.25">
      <c r="C6" s="2" t="s">
        <v>33</v>
      </c>
      <c r="D6">
        <v>48602.45</v>
      </c>
      <c r="E6">
        <v>36777.93</v>
      </c>
      <c r="G6">
        <f>D6-E6</f>
        <v>11824.519999999997</v>
      </c>
    </row>
    <row r="7" spans="3:7" x14ac:dyDescent="0.25">
      <c r="C7" s="2" t="s">
        <v>54</v>
      </c>
      <c r="D7">
        <v>39200</v>
      </c>
      <c r="E7">
        <v>42662.5</v>
      </c>
      <c r="G7">
        <f>D7-E7</f>
        <v>-3462.5</v>
      </c>
    </row>
    <row r="8" spans="3:7" x14ac:dyDescent="0.25">
      <c r="C8" s="2" t="s">
        <v>34</v>
      </c>
      <c r="D8">
        <v>80236.42</v>
      </c>
      <c r="E8">
        <v>59704.74</v>
      </c>
      <c r="G8">
        <f>D8-E8</f>
        <v>20531.68</v>
      </c>
    </row>
    <row r="14" spans="3:7" x14ac:dyDescent="0.25">
      <c r="D14" s="5" t="s">
        <v>59</v>
      </c>
      <c r="G14" t="s">
        <v>55</v>
      </c>
    </row>
    <row r="15" spans="3:7" x14ac:dyDescent="0.25">
      <c r="D15" t="s">
        <v>4</v>
      </c>
      <c r="E15" t="s">
        <v>5</v>
      </c>
    </row>
    <row r="16" spans="3:7" x14ac:dyDescent="0.25">
      <c r="C16" s="2" t="s">
        <v>33</v>
      </c>
      <c r="D16">
        <v>53448.7</v>
      </c>
      <c r="E16">
        <v>36445.550000000003</v>
      </c>
      <c r="G16">
        <f>D16-E16</f>
        <v>17003.149999999994</v>
      </c>
    </row>
    <row r="17" spans="3:7" x14ac:dyDescent="0.25">
      <c r="C17" s="2" t="s">
        <v>54</v>
      </c>
      <c r="D17">
        <v>52843.8</v>
      </c>
      <c r="E17">
        <v>35840.6</v>
      </c>
      <c r="G17">
        <f>D17-E17</f>
        <v>17003.200000000004</v>
      </c>
    </row>
    <row r="18" spans="3:7" x14ac:dyDescent="0.25">
      <c r="C18" s="2" t="s">
        <v>34</v>
      </c>
      <c r="D18">
        <v>79172.27</v>
      </c>
      <c r="E18">
        <v>62169.08</v>
      </c>
      <c r="G18">
        <f>D18-E18</f>
        <v>17003.190000000002</v>
      </c>
    </row>
    <row r="21" spans="3:7" x14ac:dyDescent="0.25">
      <c r="C21" s="2" t="s">
        <v>57</v>
      </c>
    </row>
    <row r="22" spans="3:7" x14ac:dyDescent="0.25">
      <c r="C22" s="2" t="s">
        <v>34</v>
      </c>
      <c r="D22">
        <v>25723.53</v>
      </c>
    </row>
    <row r="23" spans="3:7" x14ac:dyDescent="0.25">
      <c r="C23" s="2" t="s">
        <v>54</v>
      </c>
      <c r="D23">
        <v>-604.95000000000005</v>
      </c>
    </row>
    <row r="24" spans="3:7" x14ac:dyDescent="0.25">
      <c r="C24" s="2" t="s">
        <v>58</v>
      </c>
      <c r="D24">
        <v>17003.189999999999</v>
      </c>
    </row>
    <row r="25" spans="3:7" x14ac:dyDescent="0.25">
      <c r="C25" s="2" t="s">
        <v>31</v>
      </c>
      <c r="D25">
        <v>36445.550000000003</v>
      </c>
    </row>
    <row r="27" spans="3:7" x14ac:dyDescent="0.25">
      <c r="D27" s="5" t="s">
        <v>60</v>
      </c>
    </row>
    <row r="28" spans="3:7" x14ac:dyDescent="0.25">
      <c r="D28" t="s">
        <v>4</v>
      </c>
      <c r="E28" t="s">
        <v>5</v>
      </c>
    </row>
    <row r="29" spans="3:7" x14ac:dyDescent="0.25">
      <c r="C29" s="2" t="s">
        <v>33</v>
      </c>
      <c r="D29">
        <f>$D$25+$D$24</f>
        <v>53448.740000000005</v>
      </c>
      <c r="E29">
        <f>$D$25</f>
        <v>36445.550000000003</v>
      </c>
    </row>
    <row r="30" spans="3:7" x14ac:dyDescent="0.25">
      <c r="C30" s="2" t="s">
        <v>54</v>
      </c>
      <c r="D30">
        <f>$D$25+$D$23+$D$24</f>
        <v>52843.790000000008</v>
      </c>
      <c r="E30">
        <f>$D$25+$D$23</f>
        <v>35840.600000000006</v>
      </c>
    </row>
    <row r="31" spans="3:7" x14ac:dyDescent="0.25">
      <c r="C31" s="2" t="s">
        <v>34</v>
      </c>
      <c r="D31">
        <f>$D$25+$D$22+$D$24</f>
        <v>79172.27</v>
      </c>
      <c r="E31">
        <f>$D$25+$D$22</f>
        <v>62169.08</v>
      </c>
    </row>
  </sheetData>
  <phoneticPr fontId="2" type="noConversion"/>
  <pageMargins left="0.75" right="0.75" top="1" bottom="1" header="0.5" footer="0.5"/>
  <pageSetup orientation="portrait" horizontalDpi="0" verticalDpi="0"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14:I24"/>
  <sheetViews>
    <sheetView topLeftCell="A100" workbookViewId="0">
      <selection activeCell="V7" sqref="V7"/>
    </sheetView>
  </sheetViews>
  <sheetFormatPr defaultRowHeight="13.2" x14ac:dyDescent="0.25"/>
  <sheetData>
    <row r="14" spans="3:9" x14ac:dyDescent="0.25">
      <c r="D14" t="s">
        <v>203</v>
      </c>
      <c r="E14" t="s">
        <v>203</v>
      </c>
      <c r="F14" t="s">
        <v>204</v>
      </c>
      <c r="G14" t="s">
        <v>204</v>
      </c>
      <c r="H14" t="s">
        <v>205</v>
      </c>
      <c r="I14" t="s">
        <v>205</v>
      </c>
    </row>
    <row r="15" spans="3:9" x14ac:dyDescent="0.25">
      <c r="C15" t="s">
        <v>44</v>
      </c>
      <c r="D15" t="s">
        <v>4</v>
      </c>
      <c r="E15" t="s">
        <v>5</v>
      </c>
      <c r="F15" t="s">
        <v>4</v>
      </c>
      <c r="G15" t="s">
        <v>5</v>
      </c>
      <c r="H15" t="s">
        <v>4</v>
      </c>
      <c r="I15" t="s">
        <v>5</v>
      </c>
    </row>
    <row r="16" spans="3:9" x14ac:dyDescent="0.25">
      <c r="C16">
        <v>0</v>
      </c>
      <c r="D16">
        <v>17776</v>
      </c>
      <c r="E16">
        <v>14534</v>
      </c>
      <c r="F16">
        <f>16014-25264+(C16*3636)</f>
        <v>-9250</v>
      </c>
      <c r="G16">
        <f>-25264+(C16*3636)</f>
        <v>-25264</v>
      </c>
      <c r="H16">
        <v>23539</v>
      </c>
      <c r="I16">
        <v>7848</v>
      </c>
    </row>
    <row r="17" spans="3:9" x14ac:dyDescent="0.25">
      <c r="C17">
        <v>2.5</v>
      </c>
      <c r="D17">
        <v>18555</v>
      </c>
      <c r="E17">
        <v>10650</v>
      </c>
      <c r="F17">
        <f t="shared" ref="F17:F24" si="0">16014-25264+(C17*3636)</f>
        <v>-160</v>
      </c>
      <c r="G17">
        <f t="shared" ref="G17:G24" si="1">-25264+(C17*3636)</f>
        <v>-16174</v>
      </c>
      <c r="H17">
        <v>23539</v>
      </c>
      <c r="I17">
        <v>7848</v>
      </c>
    </row>
    <row r="18" spans="3:9" x14ac:dyDescent="0.25">
      <c r="C18">
        <v>6.5</v>
      </c>
      <c r="D18">
        <v>20013</v>
      </c>
      <c r="E18">
        <v>12691</v>
      </c>
      <c r="F18">
        <f t="shared" si="0"/>
        <v>14384</v>
      </c>
      <c r="G18">
        <f t="shared" si="1"/>
        <v>-1630</v>
      </c>
      <c r="H18">
        <v>23539</v>
      </c>
      <c r="I18">
        <v>7848</v>
      </c>
    </row>
    <row r="19" spans="3:9" x14ac:dyDescent="0.25">
      <c r="C19">
        <v>9</v>
      </c>
      <c r="D19">
        <v>18950</v>
      </c>
      <c r="E19">
        <v>10504</v>
      </c>
      <c r="F19">
        <f t="shared" si="0"/>
        <v>23474</v>
      </c>
      <c r="G19">
        <f t="shared" si="1"/>
        <v>7460</v>
      </c>
      <c r="H19">
        <v>23539</v>
      </c>
      <c r="I19">
        <v>7848</v>
      </c>
    </row>
    <row r="20" spans="3:9" x14ac:dyDescent="0.25">
      <c r="C20">
        <v>10</v>
      </c>
      <c r="D20">
        <v>22419</v>
      </c>
      <c r="E20">
        <v>11830</v>
      </c>
      <c r="F20">
        <f t="shared" si="0"/>
        <v>27110</v>
      </c>
      <c r="G20">
        <f t="shared" si="1"/>
        <v>11096</v>
      </c>
      <c r="H20">
        <v>23539</v>
      </c>
      <c r="I20">
        <v>7848</v>
      </c>
    </row>
    <row r="21" spans="3:9" x14ac:dyDescent="0.25">
      <c r="C21">
        <v>11</v>
      </c>
      <c r="D21">
        <v>22384</v>
      </c>
      <c r="E21">
        <v>13230</v>
      </c>
      <c r="F21">
        <f t="shared" si="0"/>
        <v>30746</v>
      </c>
      <c r="G21">
        <f t="shared" si="1"/>
        <v>14732</v>
      </c>
      <c r="H21">
        <v>23539</v>
      </c>
      <c r="I21">
        <v>7848</v>
      </c>
    </row>
    <row r="22" spans="3:9" x14ac:dyDescent="0.25">
      <c r="C22">
        <v>12</v>
      </c>
      <c r="D22">
        <v>31565</v>
      </c>
      <c r="E22">
        <v>18713</v>
      </c>
      <c r="F22">
        <f t="shared" si="0"/>
        <v>34382</v>
      </c>
      <c r="G22">
        <f t="shared" si="1"/>
        <v>18368</v>
      </c>
      <c r="H22">
        <v>32840</v>
      </c>
      <c r="I22">
        <v>17148</v>
      </c>
    </row>
    <row r="23" spans="3:9" x14ac:dyDescent="0.25">
      <c r="C23">
        <v>14</v>
      </c>
      <c r="D23">
        <v>37670</v>
      </c>
      <c r="E23">
        <v>22863</v>
      </c>
      <c r="F23">
        <f t="shared" si="0"/>
        <v>41654</v>
      </c>
      <c r="G23">
        <f t="shared" si="1"/>
        <v>25640</v>
      </c>
      <c r="H23">
        <v>38122</v>
      </c>
      <c r="I23">
        <v>22431</v>
      </c>
    </row>
    <row r="24" spans="3:9" x14ac:dyDescent="0.25">
      <c r="C24">
        <v>17</v>
      </c>
      <c r="D24">
        <v>59410</v>
      </c>
      <c r="E24">
        <v>37053</v>
      </c>
      <c r="F24">
        <f t="shared" si="0"/>
        <v>52562</v>
      </c>
      <c r="G24">
        <f t="shared" si="1"/>
        <v>36548</v>
      </c>
      <c r="H24">
        <v>56234</v>
      </c>
      <c r="I24">
        <v>40543</v>
      </c>
    </row>
  </sheetData>
  <phoneticPr fontId="8" type="noConversion"/>
  <pageMargins left="0.75" right="0.75" top="1" bottom="1" header="0.5" footer="0.5"/>
  <headerFooter alignWithMargins="0"/>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310" workbookViewId="0">
      <selection activeCell="H186" sqref="H186"/>
    </sheetView>
  </sheetViews>
  <sheetFormatPr defaultRowHeight="13.2" x14ac:dyDescent="0.25"/>
  <sheetData/>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1:R124"/>
  <sheetViews>
    <sheetView topLeftCell="A52" workbookViewId="0">
      <selection activeCell="Q18" sqref="Q18"/>
    </sheetView>
  </sheetViews>
  <sheetFormatPr defaultRowHeight="13.2" x14ac:dyDescent="0.25"/>
  <cols>
    <col min="1" max="1" width="11.5546875" bestFit="1" customWidth="1"/>
    <col min="3" max="3" width="13.6640625" bestFit="1" customWidth="1"/>
    <col min="16" max="17" width="13.33203125" customWidth="1"/>
    <col min="18" max="18" width="12.6640625" customWidth="1"/>
  </cols>
  <sheetData>
    <row r="11" spans="3:18" x14ac:dyDescent="0.25">
      <c r="P11" s="32" t="s">
        <v>282</v>
      </c>
      <c r="Q11" s="34">
        <v>4</v>
      </c>
    </row>
    <row r="12" spans="3:18" x14ac:dyDescent="0.25">
      <c r="Q12" s="19" t="s">
        <v>286</v>
      </c>
      <c r="R12" s="19" t="s">
        <v>284</v>
      </c>
    </row>
    <row r="13" spans="3:18" x14ac:dyDescent="0.25">
      <c r="Q13" s="19" t="s">
        <v>285</v>
      </c>
      <c r="R13" s="19" t="s">
        <v>285</v>
      </c>
    </row>
    <row r="14" spans="3:18" x14ac:dyDescent="0.25">
      <c r="C14" s="19" t="s">
        <v>272</v>
      </c>
      <c r="D14" s="19" t="s">
        <v>273</v>
      </c>
      <c r="E14" s="19" t="s">
        <v>274</v>
      </c>
      <c r="P14" s="19" t="s">
        <v>281</v>
      </c>
      <c r="Q14" s="19" t="s">
        <v>283</v>
      </c>
      <c r="R14" s="19" t="s">
        <v>287</v>
      </c>
    </row>
    <row r="15" spans="3:18" x14ac:dyDescent="0.25">
      <c r="C15" s="35">
        <v>1E-8</v>
      </c>
      <c r="D15" s="35">
        <f>C15/(1-C15)</f>
        <v>1.0000000100000002E-8</v>
      </c>
      <c r="E15">
        <f>LN(D15)</f>
        <v>-18.420680733952366</v>
      </c>
      <c r="P15" s="35">
        <v>1E-8</v>
      </c>
      <c r="Q15">
        <f>((P15/(1-P15))*$Q$11)/(1+(((P15/(1-P15))*$Q$11)))</f>
        <v>3.999999880000004E-8</v>
      </c>
      <c r="R15" s="35">
        <f>P15*$Q$11</f>
        <v>4.0000000000000001E-8</v>
      </c>
    </row>
    <row r="16" spans="3:18" x14ac:dyDescent="0.25">
      <c r="C16" s="35">
        <v>1.0000000000000001E-5</v>
      </c>
      <c r="D16">
        <f t="shared" ref="D16:D69" si="0">C16/(1-C16)</f>
        <v>1.000010000100001E-5</v>
      </c>
      <c r="E16">
        <f t="shared" ref="E16:E69" si="1">LN(D16)</f>
        <v>-11.512915464920228</v>
      </c>
      <c r="P16" s="35">
        <v>1.0000000000000001E-5</v>
      </c>
      <c r="Q16">
        <f t="shared" ref="Q16:Q69" si="2">((P16/(1-P16))*$Q$11)/(1+(((P16/(1-P16))*$Q$11)))</f>
        <v>3.9998800035998914E-5</v>
      </c>
      <c r="R16" s="35">
        <f t="shared" ref="R16:R69" si="3">P16*$Q$11</f>
        <v>4.0000000000000003E-5</v>
      </c>
    </row>
    <row r="17" spans="3:18" x14ac:dyDescent="0.25">
      <c r="C17">
        <v>0.01</v>
      </c>
      <c r="D17">
        <f t="shared" si="0"/>
        <v>1.0101010101010102E-2</v>
      </c>
      <c r="E17">
        <f t="shared" si="1"/>
        <v>-4.5951198501345898</v>
      </c>
      <c r="P17">
        <v>0.01</v>
      </c>
      <c r="Q17">
        <f>((P17/(1-P17))*$Q$11)/(1+(((P17/(1-P17))*$Q$11)))</f>
        <v>3.8834951456310683E-2</v>
      </c>
      <c r="R17" s="25">
        <f t="shared" si="3"/>
        <v>0.04</v>
      </c>
    </row>
    <row r="18" spans="3:18" x14ac:dyDescent="0.25">
      <c r="C18">
        <v>0.02</v>
      </c>
      <c r="D18">
        <f t="shared" si="0"/>
        <v>2.0408163265306124E-2</v>
      </c>
      <c r="E18">
        <f t="shared" si="1"/>
        <v>-3.8918202981106265</v>
      </c>
      <c r="P18">
        <v>0.02</v>
      </c>
      <c r="Q18">
        <f>((P18/(1-P18))*$Q$11)/(1+(((P18/(1-P18))*$Q$11)))</f>
        <v>7.5471698113207544E-2</v>
      </c>
      <c r="R18" s="25">
        <f>P18*$Q$11</f>
        <v>0.08</v>
      </c>
    </row>
    <row r="19" spans="3:18" x14ac:dyDescent="0.25">
      <c r="C19">
        <f>C18+0.02</f>
        <v>0.04</v>
      </c>
      <c r="D19">
        <f t="shared" si="0"/>
        <v>4.1666666666666671E-2</v>
      </c>
      <c r="E19">
        <f t="shared" si="1"/>
        <v>-3.1780538303479453</v>
      </c>
      <c r="P19">
        <f>P18+0.02</f>
        <v>0.04</v>
      </c>
      <c r="Q19">
        <f t="shared" si="2"/>
        <v>0.14285714285714288</v>
      </c>
      <c r="R19" s="25">
        <f t="shared" si="3"/>
        <v>0.16</v>
      </c>
    </row>
    <row r="20" spans="3:18" x14ac:dyDescent="0.25">
      <c r="C20">
        <f t="shared" ref="C20:C65" si="4">C19+0.02</f>
        <v>0.06</v>
      </c>
      <c r="D20">
        <f t="shared" si="0"/>
        <v>6.3829787234042548E-2</v>
      </c>
      <c r="E20">
        <f t="shared" si="1"/>
        <v>-2.7515353130419489</v>
      </c>
      <c r="P20">
        <f t="shared" ref="P20:P65" si="5">P19+0.02</f>
        <v>0.06</v>
      </c>
      <c r="Q20">
        <f t="shared" si="2"/>
        <v>0.20338983050847456</v>
      </c>
      <c r="R20" s="25">
        <f t="shared" si="3"/>
        <v>0.24</v>
      </c>
    </row>
    <row r="21" spans="3:18" x14ac:dyDescent="0.25">
      <c r="C21">
        <f t="shared" si="4"/>
        <v>0.08</v>
      </c>
      <c r="D21">
        <f t="shared" si="0"/>
        <v>8.6956521739130432E-2</v>
      </c>
      <c r="E21">
        <f t="shared" si="1"/>
        <v>-2.4423470353692043</v>
      </c>
      <c r="P21">
        <f t="shared" si="5"/>
        <v>0.08</v>
      </c>
      <c r="Q21">
        <f t="shared" si="2"/>
        <v>0.25806451612903225</v>
      </c>
      <c r="R21" s="25">
        <f t="shared" si="3"/>
        <v>0.32</v>
      </c>
    </row>
    <row r="22" spans="3:18" x14ac:dyDescent="0.25">
      <c r="C22">
        <f t="shared" si="4"/>
        <v>0.1</v>
      </c>
      <c r="D22">
        <f t="shared" si="0"/>
        <v>0.11111111111111112</v>
      </c>
      <c r="E22">
        <f t="shared" si="1"/>
        <v>-2.1972245773362191</v>
      </c>
      <c r="P22">
        <f t="shared" si="5"/>
        <v>0.1</v>
      </c>
      <c r="Q22">
        <f t="shared" si="2"/>
        <v>0.30769230769230771</v>
      </c>
      <c r="R22" s="25">
        <f t="shared" si="3"/>
        <v>0.4</v>
      </c>
    </row>
    <row r="23" spans="3:18" x14ac:dyDescent="0.25">
      <c r="C23">
        <f t="shared" si="4"/>
        <v>0.12000000000000001</v>
      </c>
      <c r="D23">
        <f t="shared" si="0"/>
        <v>0.13636363636363638</v>
      </c>
      <c r="E23">
        <f t="shared" si="1"/>
        <v>-1.9924301646902061</v>
      </c>
      <c r="P23">
        <f t="shared" si="5"/>
        <v>0.12000000000000001</v>
      </c>
      <c r="Q23">
        <f t="shared" si="2"/>
        <v>0.35294117647058831</v>
      </c>
      <c r="R23" s="25">
        <f t="shared" si="3"/>
        <v>0.48000000000000004</v>
      </c>
    </row>
    <row r="24" spans="3:18" x14ac:dyDescent="0.25">
      <c r="C24">
        <f t="shared" si="4"/>
        <v>0.14000000000000001</v>
      </c>
      <c r="D24">
        <f t="shared" si="0"/>
        <v>0.16279069767441862</v>
      </c>
      <c r="E24">
        <f t="shared" si="1"/>
        <v>-1.8152899666382492</v>
      </c>
      <c r="P24">
        <f t="shared" si="5"/>
        <v>0.14000000000000001</v>
      </c>
      <c r="Q24">
        <f t="shared" si="2"/>
        <v>0.39436619718309862</v>
      </c>
      <c r="R24" s="25">
        <f t="shared" si="3"/>
        <v>0.56000000000000005</v>
      </c>
    </row>
    <row r="25" spans="3:18" x14ac:dyDescent="0.25">
      <c r="C25">
        <f t="shared" si="4"/>
        <v>0.16</v>
      </c>
      <c r="D25">
        <f t="shared" si="0"/>
        <v>0.19047619047619049</v>
      </c>
      <c r="E25">
        <f t="shared" si="1"/>
        <v>-1.6582280766035322</v>
      </c>
      <c r="P25">
        <f t="shared" si="5"/>
        <v>0.16</v>
      </c>
      <c r="Q25">
        <f t="shared" si="2"/>
        <v>0.43243243243243246</v>
      </c>
      <c r="R25" s="25">
        <f t="shared" si="3"/>
        <v>0.64</v>
      </c>
    </row>
    <row r="26" spans="3:18" x14ac:dyDescent="0.25">
      <c r="C26">
        <f t="shared" si="4"/>
        <v>0.18</v>
      </c>
      <c r="D26">
        <f t="shared" si="0"/>
        <v>0.21951219512195119</v>
      </c>
      <c r="E26">
        <f t="shared" si="1"/>
        <v>-1.5163474893680886</v>
      </c>
      <c r="P26">
        <f t="shared" si="5"/>
        <v>0.18</v>
      </c>
      <c r="Q26">
        <f t="shared" si="2"/>
        <v>0.46753246753246752</v>
      </c>
      <c r="R26" s="25">
        <f t="shared" si="3"/>
        <v>0.72</v>
      </c>
    </row>
    <row r="27" spans="3:18" x14ac:dyDescent="0.25">
      <c r="C27">
        <f t="shared" si="4"/>
        <v>0.19999999999999998</v>
      </c>
      <c r="D27">
        <f t="shared" si="0"/>
        <v>0.24999999999999997</v>
      </c>
      <c r="E27">
        <f t="shared" si="1"/>
        <v>-1.3862943611198908</v>
      </c>
      <c r="P27">
        <f t="shared" si="5"/>
        <v>0.19999999999999998</v>
      </c>
      <c r="Q27">
        <f t="shared" si="2"/>
        <v>0.49999999999999994</v>
      </c>
      <c r="R27" s="25">
        <f>P27*$Q$11</f>
        <v>0.79999999999999993</v>
      </c>
    </row>
    <row r="28" spans="3:18" x14ac:dyDescent="0.25">
      <c r="C28">
        <f t="shared" si="4"/>
        <v>0.21999999999999997</v>
      </c>
      <c r="D28">
        <f t="shared" si="0"/>
        <v>0.28205128205128199</v>
      </c>
      <c r="E28">
        <f t="shared" si="1"/>
        <v>-1.2656663733312761</v>
      </c>
      <c r="P28">
        <f t="shared" si="5"/>
        <v>0.21999999999999997</v>
      </c>
      <c r="Q28">
        <f t="shared" si="2"/>
        <v>0.53012048192771088</v>
      </c>
      <c r="R28" s="25">
        <f t="shared" si="3"/>
        <v>0.87999999999999989</v>
      </c>
    </row>
    <row r="29" spans="3:18" x14ac:dyDescent="0.25">
      <c r="C29">
        <f t="shared" si="4"/>
        <v>0.23999999999999996</v>
      </c>
      <c r="D29">
        <f t="shared" si="0"/>
        <v>0.31578947368421045</v>
      </c>
      <c r="E29">
        <f t="shared" si="1"/>
        <v>-1.1526795099383857</v>
      </c>
      <c r="P29">
        <f t="shared" si="5"/>
        <v>0.23999999999999996</v>
      </c>
      <c r="Q29">
        <f t="shared" si="2"/>
        <v>0.55813953488372092</v>
      </c>
      <c r="R29" s="25">
        <f t="shared" si="3"/>
        <v>0.95999999999999985</v>
      </c>
    </row>
    <row r="30" spans="3:18" x14ac:dyDescent="0.25">
      <c r="C30">
        <f t="shared" si="4"/>
        <v>0.25999999999999995</v>
      </c>
      <c r="D30">
        <f t="shared" si="0"/>
        <v>0.35135135135135132</v>
      </c>
      <c r="E30">
        <f t="shared" si="1"/>
        <v>-1.0459685551826878</v>
      </c>
      <c r="P30">
        <f t="shared" si="5"/>
        <v>0.25999999999999995</v>
      </c>
      <c r="Q30">
        <f t="shared" si="2"/>
        <v>0.5842696629213483</v>
      </c>
      <c r="R30" s="25">
        <f t="shared" si="3"/>
        <v>1.0399999999999998</v>
      </c>
    </row>
    <row r="31" spans="3:18" x14ac:dyDescent="0.25">
      <c r="C31">
        <f t="shared" si="4"/>
        <v>0.27999999999999997</v>
      </c>
      <c r="D31">
        <f t="shared" si="0"/>
        <v>0.38888888888888884</v>
      </c>
      <c r="E31">
        <f t="shared" si="1"/>
        <v>-0.94446160884085151</v>
      </c>
      <c r="P31">
        <f t="shared" si="5"/>
        <v>0.27999999999999997</v>
      </c>
      <c r="Q31">
        <f t="shared" si="2"/>
        <v>0.60869565217391297</v>
      </c>
      <c r="R31" s="25">
        <f t="shared" si="3"/>
        <v>1.1199999999999999</v>
      </c>
    </row>
    <row r="32" spans="3:18" x14ac:dyDescent="0.25">
      <c r="C32">
        <f t="shared" si="4"/>
        <v>0.3</v>
      </c>
      <c r="D32">
        <f t="shared" si="0"/>
        <v>0.4285714285714286</v>
      </c>
      <c r="E32">
        <f t="shared" si="1"/>
        <v>-0.84729786038720356</v>
      </c>
      <c r="P32">
        <f t="shared" si="5"/>
        <v>0.3</v>
      </c>
      <c r="Q32">
        <f t="shared" si="2"/>
        <v>0.63157894736842102</v>
      </c>
      <c r="R32" s="25">
        <f t="shared" si="3"/>
        <v>1.2</v>
      </c>
    </row>
    <row r="33" spans="3:18" x14ac:dyDescent="0.25">
      <c r="C33">
        <f t="shared" si="4"/>
        <v>0.32</v>
      </c>
      <c r="D33">
        <f t="shared" si="0"/>
        <v>0.4705882352941177</v>
      </c>
      <c r="E33">
        <f t="shared" si="1"/>
        <v>-0.75377180237638008</v>
      </c>
      <c r="P33">
        <f t="shared" si="5"/>
        <v>0.32</v>
      </c>
      <c r="Q33">
        <f t="shared" si="2"/>
        <v>0.65306122448979587</v>
      </c>
      <c r="R33" s="25">
        <f t="shared" si="3"/>
        <v>1.28</v>
      </c>
    </row>
    <row r="34" spans="3:18" x14ac:dyDescent="0.25">
      <c r="C34">
        <f t="shared" si="4"/>
        <v>0.34</v>
      </c>
      <c r="D34">
        <f t="shared" si="0"/>
        <v>0.51515151515151525</v>
      </c>
      <c r="E34">
        <f t="shared" si="1"/>
        <v>-0.66329421741026395</v>
      </c>
      <c r="P34">
        <f t="shared" si="5"/>
        <v>0.34</v>
      </c>
      <c r="Q34">
        <f t="shared" si="2"/>
        <v>0.67326732673267331</v>
      </c>
      <c r="R34" s="25">
        <f t="shared" si="3"/>
        <v>1.36</v>
      </c>
    </row>
    <row r="35" spans="3:18" x14ac:dyDescent="0.25">
      <c r="C35">
        <f t="shared" si="4"/>
        <v>0.36000000000000004</v>
      </c>
      <c r="D35">
        <f t="shared" si="0"/>
        <v>0.56250000000000011</v>
      </c>
      <c r="E35">
        <f t="shared" si="1"/>
        <v>-0.57536414490356169</v>
      </c>
      <c r="P35">
        <f t="shared" si="5"/>
        <v>0.36000000000000004</v>
      </c>
      <c r="Q35">
        <f t="shared" si="2"/>
        <v>0.6923076923076924</v>
      </c>
      <c r="R35" s="25">
        <f t="shared" si="3"/>
        <v>1.4400000000000002</v>
      </c>
    </row>
    <row r="36" spans="3:18" x14ac:dyDescent="0.25">
      <c r="C36">
        <f t="shared" si="4"/>
        <v>0.38000000000000006</v>
      </c>
      <c r="D36">
        <f t="shared" si="0"/>
        <v>0.61290322580645185</v>
      </c>
      <c r="E36">
        <f t="shared" si="1"/>
        <v>-0.4895482253187054</v>
      </c>
      <c r="P36">
        <f t="shared" si="5"/>
        <v>0.38000000000000006</v>
      </c>
      <c r="Q36">
        <f t="shared" si="2"/>
        <v>0.71028037383177578</v>
      </c>
      <c r="R36" s="25">
        <f t="shared" si="3"/>
        <v>1.5200000000000002</v>
      </c>
    </row>
    <row r="37" spans="3:18" x14ac:dyDescent="0.25">
      <c r="C37">
        <f t="shared" si="4"/>
        <v>0.40000000000000008</v>
      </c>
      <c r="D37">
        <f t="shared" si="0"/>
        <v>0.66666666666666696</v>
      </c>
      <c r="E37">
        <f t="shared" si="1"/>
        <v>-0.40546510810816394</v>
      </c>
      <c r="P37">
        <f t="shared" si="5"/>
        <v>0.40000000000000008</v>
      </c>
      <c r="Q37">
        <f t="shared" si="2"/>
        <v>0.7272727272727274</v>
      </c>
      <c r="R37" s="25">
        <f t="shared" si="3"/>
        <v>1.6000000000000003</v>
      </c>
    </row>
    <row r="38" spans="3:18" x14ac:dyDescent="0.25">
      <c r="C38">
        <f t="shared" si="4"/>
        <v>0.4200000000000001</v>
      </c>
      <c r="D38">
        <f t="shared" si="0"/>
        <v>0.7241379310344831</v>
      </c>
      <c r="E38">
        <f t="shared" si="1"/>
        <v>-0.32277339226305057</v>
      </c>
      <c r="P38">
        <f t="shared" si="5"/>
        <v>0.4200000000000001</v>
      </c>
      <c r="Q38">
        <f t="shared" si="2"/>
        <v>0.74336283185840712</v>
      </c>
      <c r="R38" s="25">
        <f t="shared" si="3"/>
        <v>1.6800000000000004</v>
      </c>
    </row>
    <row r="39" spans="3:18" x14ac:dyDescent="0.25">
      <c r="C39">
        <f t="shared" si="4"/>
        <v>0.44000000000000011</v>
      </c>
      <c r="D39">
        <f t="shared" si="0"/>
        <v>0.78571428571428614</v>
      </c>
      <c r="E39">
        <f t="shared" si="1"/>
        <v>-0.24116205681688752</v>
      </c>
      <c r="P39">
        <f t="shared" si="5"/>
        <v>0.44000000000000011</v>
      </c>
      <c r="Q39">
        <f t="shared" si="2"/>
        <v>0.7586206896551726</v>
      </c>
      <c r="R39" s="25">
        <f t="shared" si="3"/>
        <v>1.7600000000000005</v>
      </c>
    </row>
    <row r="40" spans="3:18" x14ac:dyDescent="0.25">
      <c r="C40">
        <f t="shared" si="4"/>
        <v>0.46000000000000013</v>
      </c>
      <c r="D40">
        <f t="shared" si="0"/>
        <v>0.85185185185185242</v>
      </c>
      <c r="E40">
        <f t="shared" si="1"/>
        <v>-0.16034265007517873</v>
      </c>
      <c r="P40">
        <f t="shared" si="5"/>
        <v>0.46000000000000013</v>
      </c>
      <c r="Q40">
        <f t="shared" si="2"/>
        <v>0.77310924369747902</v>
      </c>
      <c r="R40" s="25">
        <f t="shared" si="3"/>
        <v>1.8400000000000005</v>
      </c>
    </row>
    <row r="41" spans="3:18" x14ac:dyDescent="0.25">
      <c r="C41">
        <f t="shared" si="4"/>
        <v>0.48000000000000015</v>
      </c>
      <c r="D41">
        <f t="shared" si="0"/>
        <v>0.92307692307692368</v>
      </c>
      <c r="E41">
        <f t="shared" si="1"/>
        <v>-8.0042707673535773E-2</v>
      </c>
      <c r="P41">
        <f t="shared" si="5"/>
        <v>0.48000000000000015</v>
      </c>
      <c r="Q41">
        <f t="shared" si="2"/>
        <v>0.78688524590163933</v>
      </c>
      <c r="R41" s="25">
        <f t="shared" si="3"/>
        <v>1.9200000000000006</v>
      </c>
    </row>
    <row r="42" spans="3:18" x14ac:dyDescent="0.25">
      <c r="C42">
        <f t="shared" si="4"/>
        <v>0.50000000000000011</v>
      </c>
      <c r="D42">
        <f t="shared" si="0"/>
        <v>1.0000000000000004</v>
      </c>
      <c r="E42">
        <f t="shared" si="1"/>
        <v>4.4408920985006252E-16</v>
      </c>
      <c r="P42">
        <f t="shared" si="5"/>
        <v>0.50000000000000011</v>
      </c>
      <c r="Q42">
        <f t="shared" si="2"/>
        <v>0.8</v>
      </c>
      <c r="R42" s="25">
        <f>P42*$Q$11</f>
        <v>2.0000000000000004</v>
      </c>
    </row>
    <row r="43" spans="3:18" x14ac:dyDescent="0.25">
      <c r="C43">
        <f t="shared" si="4"/>
        <v>0.52000000000000013</v>
      </c>
      <c r="D43">
        <f t="shared" si="0"/>
        <v>1.0833333333333339</v>
      </c>
      <c r="E43">
        <f t="shared" si="1"/>
        <v>8.0042707673536967E-2</v>
      </c>
      <c r="P43">
        <f t="shared" si="5"/>
        <v>0.52000000000000013</v>
      </c>
      <c r="Q43">
        <f t="shared" si="2"/>
        <v>0.81250000000000011</v>
      </c>
      <c r="R43" s="25">
        <f t="shared" si="3"/>
        <v>2.0800000000000005</v>
      </c>
    </row>
    <row r="44" spans="3:18" x14ac:dyDescent="0.25">
      <c r="C44">
        <f t="shared" si="4"/>
        <v>0.54000000000000015</v>
      </c>
      <c r="D44">
        <f t="shared" si="0"/>
        <v>1.1739130434782616</v>
      </c>
      <c r="E44">
        <f t="shared" si="1"/>
        <v>0.16034265007518003</v>
      </c>
      <c r="P44">
        <f t="shared" si="5"/>
        <v>0.54000000000000015</v>
      </c>
      <c r="Q44">
        <f t="shared" si="2"/>
        <v>0.82442748091603058</v>
      </c>
      <c r="R44" s="25">
        <f t="shared" si="3"/>
        <v>2.1600000000000006</v>
      </c>
    </row>
    <row r="45" spans="3:18" x14ac:dyDescent="0.25">
      <c r="C45">
        <f t="shared" si="4"/>
        <v>0.56000000000000016</v>
      </c>
      <c r="D45">
        <f t="shared" si="0"/>
        <v>1.2727272727272736</v>
      </c>
      <c r="E45">
        <f t="shared" si="1"/>
        <v>0.24116205681688876</v>
      </c>
      <c r="P45">
        <f t="shared" si="5"/>
        <v>0.56000000000000016</v>
      </c>
      <c r="Q45">
        <f t="shared" si="2"/>
        <v>0.83582089552238814</v>
      </c>
      <c r="R45" s="25">
        <f t="shared" si="3"/>
        <v>2.2400000000000007</v>
      </c>
    </row>
    <row r="46" spans="3:18" x14ac:dyDescent="0.25">
      <c r="C46">
        <f t="shared" si="4"/>
        <v>0.58000000000000018</v>
      </c>
      <c r="D46">
        <f t="shared" si="0"/>
        <v>1.380952380952382</v>
      </c>
      <c r="E46">
        <f t="shared" si="1"/>
        <v>0.32277339226305179</v>
      </c>
      <c r="P46">
        <f t="shared" si="5"/>
        <v>0.58000000000000018</v>
      </c>
      <c r="Q46">
        <f t="shared" si="2"/>
        <v>0.84671532846715336</v>
      </c>
      <c r="R46" s="25">
        <f t="shared" si="3"/>
        <v>2.3200000000000007</v>
      </c>
    </row>
    <row r="47" spans="3:18" x14ac:dyDescent="0.25">
      <c r="C47">
        <f t="shared" si="4"/>
        <v>0.6000000000000002</v>
      </c>
      <c r="D47">
        <f t="shared" si="0"/>
        <v>1.5000000000000013</v>
      </c>
      <c r="E47">
        <f t="shared" si="1"/>
        <v>0.40546510810816527</v>
      </c>
      <c r="P47">
        <f t="shared" si="5"/>
        <v>0.6000000000000002</v>
      </c>
      <c r="Q47">
        <f t="shared" si="2"/>
        <v>0.85714285714285721</v>
      </c>
      <c r="R47" s="25">
        <f t="shared" si="3"/>
        <v>2.4000000000000008</v>
      </c>
    </row>
    <row r="48" spans="3:18" x14ac:dyDescent="0.25">
      <c r="C48">
        <f t="shared" si="4"/>
        <v>0.62000000000000022</v>
      </c>
      <c r="D48">
        <f t="shared" si="0"/>
        <v>1.6315789473684226</v>
      </c>
      <c r="E48">
        <f t="shared" si="1"/>
        <v>0.48954822531870673</v>
      </c>
      <c r="P48">
        <f t="shared" si="5"/>
        <v>0.62000000000000022</v>
      </c>
      <c r="Q48">
        <f t="shared" si="2"/>
        <v>0.86713286713286719</v>
      </c>
      <c r="R48" s="25">
        <f t="shared" si="3"/>
        <v>2.4800000000000009</v>
      </c>
    </row>
    <row r="49" spans="3:18" x14ac:dyDescent="0.25">
      <c r="C49">
        <f t="shared" si="4"/>
        <v>0.64000000000000024</v>
      </c>
      <c r="D49">
        <f t="shared" si="0"/>
        <v>1.7777777777777797</v>
      </c>
      <c r="E49">
        <f t="shared" si="1"/>
        <v>0.57536414490356291</v>
      </c>
      <c r="P49">
        <f t="shared" si="5"/>
        <v>0.64000000000000024</v>
      </c>
      <c r="Q49">
        <f t="shared" si="2"/>
        <v>0.87671232876712346</v>
      </c>
      <c r="R49" s="25">
        <f t="shared" si="3"/>
        <v>2.5600000000000009</v>
      </c>
    </row>
    <row r="50" spans="3:18" x14ac:dyDescent="0.25">
      <c r="C50">
        <f t="shared" si="4"/>
        <v>0.66000000000000025</v>
      </c>
      <c r="D50">
        <f t="shared" si="0"/>
        <v>1.9411764705882375</v>
      </c>
      <c r="E50">
        <f t="shared" si="1"/>
        <v>0.66329421741026529</v>
      </c>
      <c r="P50">
        <f t="shared" si="5"/>
        <v>0.66000000000000025</v>
      </c>
      <c r="Q50">
        <f t="shared" si="2"/>
        <v>0.88590604026845654</v>
      </c>
      <c r="R50" s="25">
        <f t="shared" si="3"/>
        <v>2.640000000000001</v>
      </c>
    </row>
    <row r="51" spans="3:18" x14ac:dyDescent="0.25">
      <c r="C51">
        <f t="shared" si="4"/>
        <v>0.68000000000000027</v>
      </c>
      <c r="D51">
        <f t="shared" si="0"/>
        <v>2.1250000000000027</v>
      </c>
      <c r="E51">
        <f t="shared" si="1"/>
        <v>0.75377180237638142</v>
      </c>
      <c r="P51">
        <f t="shared" si="5"/>
        <v>0.68000000000000027</v>
      </c>
      <c r="Q51">
        <f t="shared" si="2"/>
        <v>0.89473684210526327</v>
      </c>
      <c r="R51" s="25">
        <f t="shared" si="3"/>
        <v>2.7200000000000011</v>
      </c>
    </row>
    <row r="52" spans="3:18" x14ac:dyDescent="0.25">
      <c r="C52">
        <f t="shared" si="4"/>
        <v>0.70000000000000029</v>
      </c>
      <c r="D52">
        <f t="shared" si="0"/>
        <v>2.3333333333333366</v>
      </c>
      <c r="E52">
        <f t="shared" si="1"/>
        <v>0.847297860387205</v>
      </c>
      <c r="P52">
        <f t="shared" si="5"/>
        <v>0.70000000000000029</v>
      </c>
      <c r="Q52">
        <f t="shared" si="2"/>
        <v>0.90322580645161299</v>
      </c>
      <c r="R52" s="25">
        <f t="shared" si="3"/>
        <v>2.8000000000000012</v>
      </c>
    </row>
    <row r="53" spans="3:18" x14ac:dyDescent="0.25">
      <c r="C53">
        <f t="shared" si="4"/>
        <v>0.72000000000000031</v>
      </c>
      <c r="D53">
        <f t="shared" si="0"/>
        <v>2.5714285714285752</v>
      </c>
      <c r="E53">
        <f t="shared" si="1"/>
        <v>0.94446160884085284</v>
      </c>
      <c r="P53">
        <f t="shared" si="5"/>
        <v>0.72000000000000031</v>
      </c>
      <c r="Q53">
        <f t="shared" si="2"/>
        <v>0.91139240506329122</v>
      </c>
      <c r="R53" s="25">
        <f t="shared" si="3"/>
        <v>2.8800000000000012</v>
      </c>
    </row>
    <row r="54" spans="3:18" x14ac:dyDescent="0.25">
      <c r="C54">
        <f t="shared" si="4"/>
        <v>0.74000000000000032</v>
      </c>
      <c r="D54">
        <f t="shared" si="0"/>
        <v>2.8461538461538511</v>
      </c>
      <c r="E54">
        <f t="shared" si="1"/>
        <v>1.0459685551826894</v>
      </c>
      <c r="P54">
        <f t="shared" si="5"/>
        <v>0.74000000000000032</v>
      </c>
      <c r="Q54">
        <f t="shared" si="2"/>
        <v>0.91925465838509335</v>
      </c>
      <c r="R54" s="25">
        <f t="shared" si="3"/>
        <v>2.9600000000000013</v>
      </c>
    </row>
    <row r="55" spans="3:18" x14ac:dyDescent="0.25">
      <c r="C55">
        <f t="shared" si="4"/>
        <v>0.76000000000000034</v>
      </c>
      <c r="D55">
        <f t="shared" si="0"/>
        <v>3.1666666666666727</v>
      </c>
      <c r="E55">
        <f t="shared" si="1"/>
        <v>1.1526795099383873</v>
      </c>
      <c r="P55">
        <f t="shared" si="5"/>
        <v>0.76000000000000034</v>
      </c>
      <c r="Q55">
        <f t="shared" si="2"/>
        <v>0.92682926829268308</v>
      </c>
      <c r="R55" s="25">
        <f t="shared" si="3"/>
        <v>3.0400000000000014</v>
      </c>
    </row>
    <row r="56" spans="3:18" x14ac:dyDescent="0.25">
      <c r="C56">
        <f t="shared" si="4"/>
        <v>0.78000000000000036</v>
      </c>
      <c r="D56">
        <f t="shared" si="0"/>
        <v>3.545454545454553</v>
      </c>
      <c r="E56">
        <f t="shared" si="1"/>
        <v>1.2656663733312781</v>
      </c>
      <c r="P56">
        <f t="shared" si="5"/>
        <v>0.78000000000000036</v>
      </c>
      <c r="Q56">
        <f t="shared" si="2"/>
        <v>0.93413173652694625</v>
      </c>
      <c r="R56" s="25">
        <f t="shared" si="3"/>
        <v>3.1200000000000014</v>
      </c>
    </row>
    <row r="57" spans="3:18" x14ac:dyDescent="0.25">
      <c r="C57">
        <f t="shared" si="4"/>
        <v>0.80000000000000038</v>
      </c>
      <c r="D57">
        <f t="shared" si="0"/>
        <v>4.0000000000000098</v>
      </c>
      <c r="E57">
        <f t="shared" si="1"/>
        <v>1.386294361119893</v>
      </c>
      <c r="P57">
        <f t="shared" si="5"/>
        <v>0.80000000000000038</v>
      </c>
      <c r="Q57">
        <f t="shared" si="2"/>
        <v>0.94117647058823539</v>
      </c>
      <c r="R57" s="25">
        <f t="shared" si="3"/>
        <v>3.2000000000000015</v>
      </c>
    </row>
    <row r="58" spans="3:18" x14ac:dyDescent="0.25">
      <c r="C58">
        <f t="shared" si="4"/>
        <v>0.8200000000000004</v>
      </c>
      <c r="D58">
        <f t="shared" si="0"/>
        <v>4.5555555555555678</v>
      </c>
      <c r="E58">
        <f t="shared" si="1"/>
        <v>1.5163474893680911</v>
      </c>
      <c r="P58">
        <f t="shared" si="5"/>
        <v>0.8200000000000004</v>
      </c>
      <c r="Q58">
        <f t="shared" si="2"/>
        <v>0.94797687861271684</v>
      </c>
      <c r="R58" s="25">
        <f t="shared" si="3"/>
        <v>3.2800000000000016</v>
      </c>
    </row>
    <row r="59" spans="3:18" x14ac:dyDescent="0.25">
      <c r="C59">
        <f t="shared" si="4"/>
        <v>0.84000000000000041</v>
      </c>
      <c r="D59">
        <f t="shared" si="0"/>
        <v>5.250000000000016</v>
      </c>
      <c r="E59">
        <f t="shared" si="1"/>
        <v>1.6582280766035353</v>
      </c>
      <c r="P59">
        <f t="shared" si="5"/>
        <v>0.84000000000000041</v>
      </c>
      <c r="Q59">
        <f t="shared" si="2"/>
        <v>0.9545454545454547</v>
      </c>
      <c r="R59" s="25">
        <f t="shared" si="3"/>
        <v>3.3600000000000017</v>
      </c>
    </row>
    <row r="60" spans="3:18" x14ac:dyDescent="0.25">
      <c r="C60">
        <f t="shared" si="4"/>
        <v>0.86000000000000043</v>
      </c>
      <c r="D60">
        <f t="shared" si="0"/>
        <v>6.1428571428571646</v>
      </c>
      <c r="E60">
        <f t="shared" si="1"/>
        <v>1.8152899666382527</v>
      </c>
      <c r="P60">
        <f t="shared" si="5"/>
        <v>0.86000000000000043</v>
      </c>
      <c r="Q60">
        <f t="shared" si="2"/>
        <v>0.96089385474860345</v>
      </c>
      <c r="R60" s="25">
        <f t="shared" si="3"/>
        <v>3.4400000000000017</v>
      </c>
    </row>
    <row r="61" spans="3:18" x14ac:dyDescent="0.25">
      <c r="C61">
        <f t="shared" si="4"/>
        <v>0.88000000000000045</v>
      </c>
      <c r="D61">
        <f t="shared" si="0"/>
        <v>7.3333333333333641</v>
      </c>
      <c r="E61">
        <f t="shared" si="1"/>
        <v>1.9924301646902103</v>
      </c>
      <c r="P61">
        <f t="shared" si="5"/>
        <v>0.88000000000000045</v>
      </c>
      <c r="Q61">
        <f t="shared" si="2"/>
        <v>0.96703296703296715</v>
      </c>
      <c r="R61" s="25">
        <f t="shared" si="3"/>
        <v>3.5200000000000018</v>
      </c>
    </row>
    <row r="62" spans="3:18" x14ac:dyDescent="0.25">
      <c r="C62">
        <f t="shared" si="4"/>
        <v>0.90000000000000047</v>
      </c>
      <c r="D62">
        <f t="shared" si="0"/>
        <v>9.0000000000000462</v>
      </c>
      <c r="E62">
        <f t="shared" si="1"/>
        <v>2.1972245773362244</v>
      </c>
      <c r="P62">
        <f t="shared" si="5"/>
        <v>0.90000000000000047</v>
      </c>
      <c r="Q62">
        <f t="shared" si="2"/>
        <v>0.97297297297297314</v>
      </c>
      <c r="R62" s="25">
        <f t="shared" si="3"/>
        <v>3.6000000000000019</v>
      </c>
    </row>
    <row r="63" spans="3:18" x14ac:dyDescent="0.25">
      <c r="C63">
        <f t="shared" si="4"/>
        <v>0.92000000000000048</v>
      </c>
      <c r="D63">
        <f t="shared" si="0"/>
        <v>11.500000000000076</v>
      </c>
      <c r="E63">
        <f t="shared" si="1"/>
        <v>2.4423470353692109</v>
      </c>
      <c r="P63">
        <f t="shared" si="5"/>
        <v>0.92000000000000048</v>
      </c>
      <c r="Q63">
        <f t="shared" si="2"/>
        <v>0.97872340425531934</v>
      </c>
      <c r="R63" s="25">
        <f t="shared" si="3"/>
        <v>3.6800000000000019</v>
      </c>
    </row>
    <row r="64" spans="3:18" x14ac:dyDescent="0.25">
      <c r="C64">
        <f t="shared" si="4"/>
        <v>0.9400000000000005</v>
      </c>
      <c r="D64">
        <f t="shared" si="0"/>
        <v>15.666666666666806</v>
      </c>
      <c r="E64">
        <f t="shared" si="1"/>
        <v>2.7515353130419578</v>
      </c>
      <c r="P64">
        <f t="shared" si="5"/>
        <v>0.9400000000000005</v>
      </c>
      <c r="Q64">
        <f t="shared" si="2"/>
        <v>0.98429319371727764</v>
      </c>
      <c r="R64" s="25">
        <f t="shared" si="3"/>
        <v>3.760000000000002</v>
      </c>
    </row>
    <row r="65" spans="3:18" x14ac:dyDescent="0.25">
      <c r="C65">
        <f t="shared" si="4"/>
        <v>0.96000000000000052</v>
      </c>
      <c r="D65">
        <f t="shared" si="0"/>
        <v>24.000000000000323</v>
      </c>
      <c r="E65">
        <f t="shared" si="1"/>
        <v>3.1780538303479591</v>
      </c>
      <c r="P65">
        <f t="shared" si="5"/>
        <v>0.96000000000000052</v>
      </c>
      <c r="Q65">
        <f t="shared" si="2"/>
        <v>0.98969072164948468</v>
      </c>
      <c r="R65" s="25">
        <f t="shared" si="3"/>
        <v>3.8400000000000021</v>
      </c>
    </row>
    <row r="66" spans="3:18" x14ac:dyDescent="0.25">
      <c r="C66">
        <v>0.98</v>
      </c>
      <c r="D66">
        <f t="shared" si="0"/>
        <v>48.999999999999957</v>
      </c>
      <c r="E66">
        <f t="shared" si="1"/>
        <v>3.8918202981106256</v>
      </c>
      <c r="P66">
        <v>0.98</v>
      </c>
      <c r="Q66">
        <f t="shared" si="2"/>
        <v>0.99492385786802029</v>
      </c>
      <c r="R66" s="25">
        <f t="shared" si="3"/>
        <v>3.92</v>
      </c>
    </row>
    <row r="67" spans="3:18" x14ac:dyDescent="0.25">
      <c r="C67">
        <v>0.99</v>
      </c>
      <c r="D67">
        <f t="shared" si="0"/>
        <v>98.999999999999915</v>
      </c>
      <c r="E67">
        <f t="shared" si="1"/>
        <v>4.5951198501345889</v>
      </c>
      <c r="P67">
        <v>0.99</v>
      </c>
      <c r="Q67">
        <f t="shared" si="2"/>
        <v>0.9974811083123426</v>
      </c>
      <c r="R67" s="25">
        <f t="shared" si="3"/>
        <v>3.96</v>
      </c>
    </row>
    <row r="68" spans="3:18" x14ac:dyDescent="0.25">
      <c r="C68">
        <f>1-C16</f>
        <v>0.99999000000000005</v>
      </c>
      <c r="D68">
        <f t="shared" si="0"/>
        <v>99999.000000455097</v>
      </c>
      <c r="E68">
        <f t="shared" si="1"/>
        <v>11.512915464924779</v>
      </c>
      <c r="P68">
        <f>1-P16</f>
        <v>0.99999000000000005</v>
      </c>
      <c r="Q68">
        <f t="shared" si="2"/>
        <v>0.99999749998124987</v>
      </c>
      <c r="R68" s="25">
        <f t="shared" si="3"/>
        <v>3.9999600000000002</v>
      </c>
    </row>
    <row r="69" spans="3:18" x14ac:dyDescent="0.25">
      <c r="C69" s="6">
        <f>1-C15</f>
        <v>0.99999998999999995</v>
      </c>
      <c r="D69">
        <f t="shared" si="0"/>
        <v>99999998.497524068</v>
      </c>
      <c r="E69">
        <f t="shared" si="1"/>
        <v>18.420680728927607</v>
      </c>
      <c r="P69" s="6">
        <f>1-P15</f>
        <v>0.99999998999999995</v>
      </c>
      <c r="Q69">
        <f t="shared" si="2"/>
        <v>0.99999999750000002</v>
      </c>
      <c r="R69" s="25">
        <f t="shared" si="3"/>
        <v>3.9999999599999998</v>
      </c>
    </row>
    <row r="70" spans="3:18" x14ac:dyDescent="0.25">
      <c r="C70" s="35"/>
    </row>
    <row r="82" spans="1:5" x14ac:dyDescent="0.25">
      <c r="A82" s="19" t="s">
        <v>13</v>
      </c>
      <c r="B82" s="19" t="s">
        <v>323</v>
      </c>
      <c r="D82" s="19" t="s">
        <v>13</v>
      </c>
      <c r="E82" s="19" t="s">
        <v>322</v>
      </c>
    </row>
    <row r="83" spans="1:5" x14ac:dyDescent="0.25">
      <c r="A83" s="48">
        <v>1.0000000000000001E-5</v>
      </c>
      <c r="B83">
        <f>LN(A83)</f>
        <v>-11.512925464970229</v>
      </c>
      <c r="D83">
        <v>-1000</v>
      </c>
      <c r="E83">
        <f>EXP(D83)</f>
        <v>0</v>
      </c>
    </row>
    <row r="84" spans="1:5" x14ac:dyDescent="0.25">
      <c r="A84" s="48">
        <v>1E-4</v>
      </c>
      <c r="B84">
        <f t="shared" ref="B84:B116" si="6">LN(A84)</f>
        <v>-9.2103403719761818</v>
      </c>
      <c r="D84">
        <v>-100</v>
      </c>
      <c r="E84">
        <f t="shared" ref="E84:E124" si="7">EXP(D84)</f>
        <v>3.7200759760208361E-44</v>
      </c>
    </row>
    <row r="85" spans="1:5" x14ac:dyDescent="0.25">
      <c r="A85" s="48">
        <f>A84*10</f>
        <v>1E-3</v>
      </c>
      <c r="B85">
        <f t="shared" si="6"/>
        <v>-6.9077552789821368</v>
      </c>
      <c r="D85">
        <v>-10</v>
      </c>
      <c r="E85">
        <f t="shared" si="7"/>
        <v>4.5399929762484854E-5</v>
      </c>
    </row>
    <row r="86" spans="1:5" x14ac:dyDescent="0.25">
      <c r="A86" s="48">
        <f>A85*10</f>
        <v>0.01</v>
      </c>
      <c r="B86">
        <f t="shared" si="6"/>
        <v>-4.6051701859880909</v>
      </c>
      <c r="D86">
        <f>D85+1</f>
        <v>-9</v>
      </c>
      <c r="E86">
        <f t="shared" si="7"/>
        <v>1.2340980408667956E-4</v>
      </c>
    </row>
    <row r="87" spans="1:5" x14ac:dyDescent="0.25">
      <c r="A87" s="47">
        <f>A86*10</f>
        <v>0.1</v>
      </c>
      <c r="B87">
        <f t="shared" si="6"/>
        <v>-2.3025850929940455</v>
      </c>
      <c r="D87">
        <f t="shared" ref="D87:D94" si="8">D86+1</f>
        <v>-8</v>
      </c>
      <c r="E87">
        <f t="shared" si="7"/>
        <v>3.3546262790251185E-4</v>
      </c>
    </row>
    <row r="88" spans="1:5" x14ac:dyDescent="0.25">
      <c r="A88" s="47">
        <f>A87+0.1</f>
        <v>0.2</v>
      </c>
      <c r="B88">
        <f t="shared" si="6"/>
        <v>-1.6094379124341003</v>
      </c>
      <c r="D88">
        <f t="shared" si="8"/>
        <v>-7</v>
      </c>
      <c r="E88">
        <f t="shared" si="7"/>
        <v>9.1188196555451624E-4</v>
      </c>
    </row>
    <row r="89" spans="1:5" x14ac:dyDescent="0.25">
      <c r="A89" s="47">
        <f t="shared" ref="A89:A106" si="9">A88+0.1</f>
        <v>0.30000000000000004</v>
      </c>
      <c r="B89">
        <f t="shared" si="6"/>
        <v>-1.2039728043259359</v>
      </c>
      <c r="D89">
        <f t="shared" si="8"/>
        <v>-6</v>
      </c>
      <c r="E89">
        <f t="shared" si="7"/>
        <v>2.4787521766663585E-3</v>
      </c>
    </row>
    <row r="90" spans="1:5" x14ac:dyDescent="0.25">
      <c r="A90" s="47">
        <f t="shared" si="9"/>
        <v>0.4</v>
      </c>
      <c r="B90">
        <f t="shared" si="6"/>
        <v>-0.916290731874155</v>
      </c>
      <c r="D90">
        <f t="shared" si="8"/>
        <v>-5</v>
      </c>
      <c r="E90">
        <f t="shared" si="7"/>
        <v>6.737946999085467E-3</v>
      </c>
    </row>
    <row r="91" spans="1:5" x14ac:dyDescent="0.25">
      <c r="A91" s="47">
        <f t="shared" si="9"/>
        <v>0.5</v>
      </c>
      <c r="B91">
        <f t="shared" si="6"/>
        <v>-0.69314718055994529</v>
      </c>
      <c r="D91">
        <f t="shared" si="8"/>
        <v>-4</v>
      </c>
      <c r="E91">
        <f t="shared" si="7"/>
        <v>1.8315638888734179E-2</v>
      </c>
    </row>
    <row r="92" spans="1:5" x14ac:dyDescent="0.25">
      <c r="A92" s="47">
        <f t="shared" si="9"/>
        <v>0.6</v>
      </c>
      <c r="B92">
        <f t="shared" si="6"/>
        <v>-0.51082562376599072</v>
      </c>
      <c r="D92">
        <f t="shared" si="8"/>
        <v>-3</v>
      </c>
      <c r="E92">
        <f t="shared" si="7"/>
        <v>4.9787068367863944E-2</v>
      </c>
    </row>
    <row r="93" spans="1:5" x14ac:dyDescent="0.25">
      <c r="A93" s="47">
        <f t="shared" si="9"/>
        <v>0.7</v>
      </c>
      <c r="B93">
        <f t="shared" si="6"/>
        <v>-0.35667494393873245</v>
      </c>
      <c r="D93">
        <f t="shared" si="8"/>
        <v>-2</v>
      </c>
      <c r="E93">
        <f t="shared" si="7"/>
        <v>0.1353352832366127</v>
      </c>
    </row>
    <row r="94" spans="1:5" x14ac:dyDescent="0.25">
      <c r="A94" s="47">
        <f t="shared" si="9"/>
        <v>0.79999999999999993</v>
      </c>
      <c r="B94">
        <f t="shared" si="6"/>
        <v>-0.22314355131420985</v>
      </c>
      <c r="D94">
        <f t="shared" si="8"/>
        <v>-1</v>
      </c>
      <c r="E94">
        <f t="shared" si="7"/>
        <v>0.36787944117144233</v>
      </c>
    </row>
    <row r="95" spans="1:5" x14ac:dyDescent="0.25">
      <c r="A95" s="47">
        <f t="shared" si="9"/>
        <v>0.89999999999999991</v>
      </c>
      <c r="B95">
        <f t="shared" si="6"/>
        <v>-0.10536051565782641</v>
      </c>
      <c r="D95">
        <f>D94+0.1</f>
        <v>-0.9</v>
      </c>
      <c r="E95">
        <f t="shared" si="7"/>
        <v>0.40656965974059911</v>
      </c>
    </row>
    <row r="96" spans="1:5" x14ac:dyDescent="0.25">
      <c r="A96" s="47">
        <f t="shared" si="9"/>
        <v>0.99999999999999989</v>
      </c>
      <c r="B96">
        <f t="shared" si="6"/>
        <v>-1.1102230246251565E-16</v>
      </c>
      <c r="D96">
        <f t="shared" ref="D96:D114" si="10">D95+0.1</f>
        <v>-0.8</v>
      </c>
      <c r="E96">
        <f t="shared" si="7"/>
        <v>0.44932896411722156</v>
      </c>
    </row>
    <row r="97" spans="1:5" x14ac:dyDescent="0.25">
      <c r="A97" s="47">
        <f t="shared" si="9"/>
        <v>1.0999999999999999</v>
      </c>
      <c r="B97">
        <f t="shared" si="6"/>
        <v>9.5310179804324741E-2</v>
      </c>
      <c r="D97">
        <f t="shared" si="10"/>
        <v>-0.70000000000000007</v>
      </c>
      <c r="E97">
        <f t="shared" si="7"/>
        <v>0.49658530379140947</v>
      </c>
    </row>
    <row r="98" spans="1:5" x14ac:dyDescent="0.25">
      <c r="A98" s="47">
        <f t="shared" si="9"/>
        <v>1.2</v>
      </c>
      <c r="B98">
        <f t="shared" si="6"/>
        <v>0.18232155679395459</v>
      </c>
      <c r="D98">
        <f t="shared" si="10"/>
        <v>-0.60000000000000009</v>
      </c>
      <c r="E98">
        <f t="shared" si="7"/>
        <v>0.54881163609402639</v>
      </c>
    </row>
    <row r="99" spans="1:5" x14ac:dyDescent="0.25">
      <c r="A99" s="47">
        <f t="shared" si="9"/>
        <v>1.3</v>
      </c>
      <c r="B99">
        <f t="shared" si="6"/>
        <v>0.26236426446749106</v>
      </c>
      <c r="D99">
        <f t="shared" si="10"/>
        <v>-0.50000000000000011</v>
      </c>
      <c r="E99">
        <f t="shared" si="7"/>
        <v>0.60653065971263331</v>
      </c>
    </row>
    <row r="100" spans="1:5" x14ac:dyDescent="0.25">
      <c r="A100" s="47">
        <f t="shared" si="9"/>
        <v>1.4000000000000001</v>
      </c>
      <c r="B100">
        <f t="shared" si="6"/>
        <v>0.33647223662121301</v>
      </c>
      <c r="D100">
        <f t="shared" si="10"/>
        <v>-0.40000000000000013</v>
      </c>
      <c r="E100">
        <f t="shared" si="7"/>
        <v>0.67032004603563922</v>
      </c>
    </row>
    <row r="101" spans="1:5" x14ac:dyDescent="0.25">
      <c r="A101" s="47">
        <f t="shared" si="9"/>
        <v>1.5000000000000002</v>
      </c>
      <c r="B101">
        <f t="shared" si="6"/>
        <v>0.40546510810816455</v>
      </c>
      <c r="D101">
        <f t="shared" si="10"/>
        <v>-0.30000000000000016</v>
      </c>
      <c r="E101">
        <f t="shared" si="7"/>
        <v>0.74081822068171777</v>
      </c>
    </row>
    <row r="102" spans="1:5" x14ac:dyDescent="0.25">
      <c r="A102" s="47">
        <f t="shared" si="9"/>
        <v>1.6000000000000003</v>
      </c>
      <c r="B102">
        <f t="shared" si="6"/>
        <v>0.47000362924573574</v>
      </c>
      <c r="D102">
        <f t="shared" si="10"/>
        <v>-0.20000000000000015</v>
      </c>
      <c r="E102">
        <f t="shared" si="7"/>
        <v>0.81873075307798171</v>
      </c>
    </row>
    <row r="103" spans="1:5" x14ac:dyDescent="0.25">
      <c r="A103" s="47">
        <f t="shared" si="9"/>
        <v>1.7000000000000004</v>
      </c>
      <c r="B103">
        <f t="shared" si="6"/>
        <v>0.5306282510621706</v>
      </c>
      <c r="D103">
        <f t="shared" si="10"/>
        <v>-0.10000000000000014</v>
      </c>
      <c r="E103">
        <f t="shared" si="7"/>
        <v>0.90483741803595941</v>
      </c>
    </row>
    <row r="104" spans="1:5" x14ac:dyDescent="0.25">
      <c r="A104" s="47">
        <f t="shared" si="9"/>
        <v>1.8000000000000005</v>
      </c>
      <c r="B104">
        <f t="shared" si="6"/>
        <v>0.58778666490211928</v>
      </c>
      <c r="D104">
        <v>0</v>
      </c>
      <c r="E104">
        <f t="shared" si="7"/>
        <v>1</v>
      </c>
    </row>
    <row r="105" spans="1:5" x14ac:dyDescent="0.25">
      <c r="A105" s="47">
        <f t="shared" si="9"/>
        <v>1.9000000000000006</v>
      </c>
      <c r="B105">
        <f t="shared" si="6"/>
        <v>0.64185388617239503</v>
      </c>
      <c r="D105">
        <f t="shared" si="10"/>
        <v>0.1</v>
      </c>
      <c r="E105">
        <f t="shared" si="7"/>
        <v>1.1051709180756477</v>
      </c>
    </row>
    <row r="106" spans="1:5" x14ac:dyDescent="0.25">
      <c r="A106" s="47">
        <f t="shared" si="9"/>
        <v>2.0000000000000004</v>
      </c>
      <c r="B106">
        <f t="shared" si="6"/>
        <v>0.69314718055994551</v>
      </c>
      <c r="D106">
        <f t="shared" si="10"/>
        <v>0.2</v>
      </c>
      <c r="E106">
        <f t="shared" si="7"/>
        <v>1.2214027581601699</v>
      </c>
    </row>
    <row r="107" spans="1:5" x14ac:dyDescent="0.25">
      <c r="A107" s="47">
        <f>A106+1</f>
        <v>3.0000000000000004</v>
      </c>
      <c r="B107">
        <f t="shared" si="6"/>
        <v>1.0986122886681098</v>
      </c>
      <c r="D107">
        <f t="shared" si="10"/>
        <v>0.30000000000000004</v>
      </c>
      <c r="E107">
        <f t="shared" si="7"/>
        <v>1.3498588075760032</v>
      </c>
    </row>
    <row r="108" spans="1:5" x14ac:dyDescent="0.25">
      <c r="A108" s="47">
        <f>A107+1</f>
        <v>4</v>
      </c>
      <c r="B108">
        <f t="shared" si="6"/>
        <v>1.3862943611198906</v>
      </c>
      <c r="D108">
        <f t="shared" si="10"/>
        <v>0.4</v>
      </c>
      <c r="E108">
        <f t="shared" si="7"/>
        <v>1.4918246976412703</v>
      </c>
    </row>
    <row r="109" spans="1:5" x14ac:dyDescent="0.25">
      <c r="A109" s="47">
        <f t="shared" ref="A109:A114" si="11">A108+1</f>
        <v>5</v>
      </c>
      <c r="B109">
        <f t="shared" si="6"/>
        <v>1.6094379124341003</v>
      </c>
      <c r="D109">
        <f t="shared" si="10"/>
        <v>0.5</v>
      </c>
      <c r="E109">
        <f t="shared" si="7"/>
        <v>1.6487212707001282</v>
      </c>
    </row>
    <row r="110" spans="1:5" x14ac:dyDescent="0.25">
      <c r="A110" s="47">
        <f t="shared" si="11"/>
        <v>6</v>
      </c>
      <c r="B110">
        <f t="shared" si="6"/>
        <v>1.791759469228055</v>
      </c>
      <c r="D110">
        <f t="shared" si="10"/>
        <v>0.6</v>
      </c>
      <c r="E110">
        <f t="shared" si="7"/>
        <v>1.8221188003905089</v>
      </c>
    </row>
    <row r="111" spans="1:5" x14ac:dyDescent="0.25">
      <c r="A111" s="47">
        <f t="shared" si="11"/>
        <v>7</v>
      </c>
      <c r="B111">
        <f t="shared" si="6"/>
        <v>1.9459101490553132</v>
      </c>
      <c r="D111">
        <f t="shared" si="10"/>
        <v>0.7</v>
      </c>
      <c r="E111">
        <f t="shared" si="7"/>
        <v>2.0137527074704766</v>
      </c>
    </row>
    <row r="112" spans="1:5" x14ac:dyDescent="0.25">
      <c r="A112" s="47">
        <f t="shared" si="11"/>
        <v>8</v>
      </c>
      <c r="B112">
        <f t="shared" si="6"/>
        <v>2.0794415416798357</v>
      </c>
      <c r="D112">
        <f t="shared" si="10"/>
        <v>0.79999999999999993</v>
      </c>
      <c r="E112">
        <f t="shared" si="7"/>
        <v>2.2255409284924674</v>
      </c>
    </row>
    <row r="113" spans="1:5" x14ac:dyDescent="0.25">
      <c r="A113" s="47">
        <f t="shared" si="11"/>
        <v>9</v>
      </c>
      <c r="B113">
        <f t="shared" si="6"/>
        <v>2.1972245773362196</v>
      </c>
      <c r="D113">
        <f t="shared" si="10"/>
        <v>0.89999999999999991</v>
      </c>
      <c r="E113">
        <f t="shared" si="7"/>
        <v>2.4596031111569494</v>
      </c>
    </row>
    <row r="114" spans="1:5" x14ac:dyDescent="0.25">
      <c r="A114" s="47">
        <f t="shared" si="11"/>
        <v>10</v>
      </c>
      <c r="B114">
        <f t="shared" si="6"/>
        <v>2.3025850929940459</v>
      </c>
      <c r="D114">
        <f t="shared" si="10"/>
        <v>0.99999999999999989</v>
      </c>
      <c r="E114">
        <f t="shared" si="7"/>
        <v>2.7182818284590451</v>
      </c>
    </row>
    <row r="115" spans="1:5" x14ac:dyDescent="0.25">
      <c r="A115" s="47">
        <v>100</v>
      </c>
      <c r="B115">
        <f t="shared" si="6"/>
        <v>4.6051701859880918</v>
      </c>
      <c r="D115">
        <f>D114+1</f>
        <v>2</v>
      </c>
      <c r="E115">
        <f t="shared" si="7"/>
        <v>7.3890560989306504</v>
      </c>
    </row>
    <row r="116" spans="1:5" x14ac:dyDescent="0.25">
      <c r="A116">
        <v>1000</v>
      </c>
      <c r="B116">
        <f t="shared" si="6"/>
        <v>6.9077552789821368</v>
      </c>
      <c r="D116">
        <f t="shared" ref="D116:D123" si="12">D115+1</f>
        <v>3</v>
      </c>
      <c r="E116">
        <f t="shared" si="7"/>
        <v>20.085536923187668</v>
      </c>
    </row>
    <row r="117" spans="1:5" x14ac:dyDescent="0.25">
      <c r="D117">
        <f t="shared" si="12"/>
        <v>4</v>
      </c>
      <c r="E117">
        <f t="shared" si="7"/>
        <v>54.598150033144236</v>
      </c>
    </row>
    <row r="118" spans="1:5" x14ac:dyDescent="0.25">
      <c r="D118">
        <f t="shared" si="12"/>
        <v>5</v>
      </c>
      <c r="E118">
        <f t="shared" si="7"/>
        <v>148.4131591025766</v>
      </c>
    </row>
    <row r="119" spans="1:5" x14ac:dyDescent="0.25">
      <c r="D119">
        <f t="shared" si="12"/>
        <v>6</v>
      </c>
      <c r="E119">
        <f t="shared" si="7"/>
        <v>403.42879349273511</v>
      </c>
    </row>
    <row r="120" spans="1:5" x14ac:dyDescent="0.25">
      <c r="D120">
        <f t="shared" si="12"/>
        <v>7</v>
      </c>
      <c r="E120">
        <f t="shared" si="7"/>
        <v>1096.6331584284585</v>
      </c>
    </row>
    <row r="121" spans="1:5" x14ac:dyDescent="0.25">
      <c r="D121">
        <f t="shared" si="12"/>
        <v>8</v>
      </c>
      <c r="E121">
        <f t="shared" si="7"/>
        <v>2980.9579870417283</v>
      </c>
    </row>
    <row r="122" spans="1:5" x14ac:dyDescent="0.25">
      <c r="D122">
        <f t="shared" si="12"/>
        <v>9</v>
      </c>
      <c r="E122">
        <f t="shared" si="7"/>
        <v>8103.0839275753842</v>
      </c>
    </row>
    <row r="123" spans="1:5" x14ac:dyDescent="0.25">
      <c r="D123">
        <f t="shared" si="12"/>
        <v>10</v>
      </c>
      <c r="E123">
        <f t="shared" si="7"/>
        <v>22026.465794806718</v>
      </c>
    </row>
    <row r="124" spans="1:5" x14ac:dyDescent="0.25">
      <c r="D124">
        <v>100</v>
      </c>
      <c r="E124">
        <f t="shared" si="7"/>
        <v>2.6881171418161356E+43</v>
      </c>
    </row>
  </sheetData>
  <phoneticPr fontId="2" type="noConversion"/>
  <pageMargins left="0.75" right="0.75" top="1" bottom="1" header="0.5" footer="0.5"/>
  <pageSetup orientation="portrait" horizontalDpi="0" verticalDpi="0" r:id="rId1"/>
  <headerFooter alignWithMargins="0"/>
  <drawing r:id="rId2"/>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D6:BB140"/>
  <sheetViews>
    <sheetView topLeftCell="V101" workbookViewId="0">
      <selection activeCell="AN110" sqref="AN110"/>
    </sheetView>
  </sheetViews>
  <sheetFormatPr defaultRowHeight="13.2" x14ac:dyDescent="0.25"/>
  <sheetData>
    <row r="6" spans="12:17" x14ac:dyDescent="0.25">
      <c r="N6" t="s">
        <v>159</v>
      </c>
      <c r="Q6" t="s">
        <v>160</v>
      </c>
    </row>
    <row r="7" spans="12:17" x14ac:dyDescent="0.25">
      <c r="N7" t="s">
        <v>152</v>
      </c>
      <c r="Q7" t="s">
        <v>158</v>
      </c>
    </row>
    <row r="8" spans="12:17" x14ac:dyDescent="0.25">
      <c r="M8" s="2" t="s">
        <v>153</v>
      </c>
      <c r="N8">
        <v>-5.3200000000000001E-3</v>
      </c>
      <c r="Q8">
        <f>EXP(N8)</f>
        <v>0.99469412613854591</v>
      </c>
    </row>
    <row r="9" spans="12:17" x14ac:dyDescent="0.25">
      <c r="M9" s="2"/>
      <c r="Q9" s="18"/>
    </row>
    <row r="10" spans="12:17" x14ac:dyDescent="0.25">
      <c r="L10" t="s">
        <v>154</v>
      </c>
      <c r="M10" s="2"/>
    </row>
    <row r="11" spans="12:17" x14ac:dyDescent="0.25">
      <c r="M11" s="2" t="s">
        <v>126</v>
      </c>
      <c r="N11">
        <v>0.60570000000000002</v>
      </c>
      <c r="Q11">
        <f t="shared" ref="Q11:Q19" si="0">EXP(N11)</f>
        <v>1.8325345341934893</v>
      </c>
    </row>
    <row r="12" spans="12:17" x14ac:dyDescent="0.25">
      <c r="M12" s="2" t="s">
        <v>155</v>
      </c>
      <c r="N12">
        <v>0.32200000000000001</v>
      </c>
      <c r="Q12">
        <f t="shared" si="0"/>
        <v>1.3798847759572466</v>
      </c>
    </row>
    <row r="13" spans="12:17" x14ac:dyDescent="0.25">
      <c r="M13" s="2" t="s">
        <v>128</v>
      </c>
      <c r="N13">
        <v>-0.39500000000000002</v>
      </c>
      <c r="Q13">
        <f t="shared" si="0"/>
        <v>0.67368003924886766</v>
      </c>
    </row>
    <row r="14" spans="12:17" x14ac:dyDescent="0.25">
      <c r="M14" s="2"/>
    </row>
    <row r="15" spans="12:17" x14ac:dyDescent="0.25">
      <c r="L15" t="s">
        <v>156</v>
      </c>
      <c r="M15" s="2"/>
    </row>
    <row r="16" spans="12:17" x14ac:dyDescent="0.25">
      <c r="M16" s="2"/>
    </row>
    <row r="17" spans="7:28" x14ac:dyDescent="0.25">
      <c r="M17" s="2" t="s">
        <v>44</v>
      </c>
      <c r="N17">
        <v>-0.1416</v>
      </c>
      <c r="Q17">
        <f>EXP(N17)</f>
        <v>0.86796837440746444</v>
      </c>
    </row>
    <row r="18" spans="7:28" x14ac:dyDescent="0.25">
      <c r="M18" s="2" t="s">
        <v>41</v>
      </c>
      <c r="N18">
        <v>6.6170000000000007E-2</v>
      </c>
      <c r="Q18">
        <f t="shared" si="0"/>
        <v>1.0684083311446624</v>
      </c>
    </row>
    <row r="19" spans="7:28" x14ac:dyDescent="0.25">
      <c r="M19" s="2" t="s">
        <v>157</v>
      </c>
      <c r="N19">
        <v>-1.5100000000000001E-4</v>
      </c>
      <c r="Q19">
        <f t="shared" si="0"/>
        <v>0.99984901139992621</v>
      </c>
    </row>
    <row r="20" spans="7:28" x14ac:dyDescent="0.25">
      <c r="J20" s="19"/>
      <c r="M20" s="2"/>
    </row>
    <row r="21" spans="7:28" x14ac:dyDescent="0.25">
      <c r="J21" s="19"/>
      <c r="M21" s="2"/>
    </row>
    <row r="22" spans="7:28" x14ac:dyDescent="0.25">
      <c r="J22" s="19"/>
      <c r="M22" s="2"/>
    </row>
    <row r="23" spans="7:28" x14ac:dyDescent="0.25">
      <c r="J23" s="19"/>
      <c r="M23" s="2"/>
    </row>
    <row r="24" spans="7:28" x14ac:dyDescent="0.25">
      <c r="J24" s="19"/>
      <c r="M24" s="2"/>
    </row>
    <row r="25" spans="7:28" x14ac:dyDescent="0.25">
      <c r="J25" s="19"/>
      <c r="M25" s="2"/>
    </row>
    <row r="26" spans="7:28" x14ac:dyDescent="0.25">
      <c r="J26" s="19"/>
      <c r="M26" s="2"/>
    </row>
    <row r="27" spans="7:28" x14ac:dyDescent="0.25">
      <c r="J27" s="19"/>
      <c r="M27" s="2"/>
      <c r="R27" t="s">
        <v>162</v>
      </c>
      <c r="AB27" t="s">
        <v>163</v>
      </c>
    </row>
    <row r="28" spans="7:28" x14ac:dyDescent="0.25">
      <c r="M28" s="2"/>
      <c r="AB28" t="s">
        <v>164</v>
      </c>
    </row>
    <row r="29" spans="7:28" x14ac:dyDescent="0.25">
      <c r="G29" t="s">
        <v>161</v>
      </c>
    </row>
    <row r="45" spans="32:54" x14ac:dyDescent="0.25">
      <c r="AY45" t="s">
        <v>393</v>
      </c>
    </row>
    <row r="46" spans="32:54" x14ac:dyDescent="0.25">
      <c r="AF46" t="s">
        <v>236</v>
      </c>
    </row>
    <row r="47" spans="32:54" x14ac:dyDescent="0.25">
      <c r="AH47" t="s">
        <v>237</v>
      </c>
      <c r="AI47" t="s">
        <v>238</v>
      </c>
      <c r="AJ47" t="s">
        <v>238</v>
      </c>
      <c r="BA47" t="s">
        <v>105</v>
      </c>
    </row>
    <row r="48" spans="32:54" x14ac:dyDescent="0.25">
      <c r="AF48" t="s">
        <v>214</v>
      </c>
      <c r="AG48" t="s">
        <v>215</v>
      </c>
      <c r="AH48" t="s">
        <v>218</v>
      </c>
      <c r="AI48" t="s">
        <v>239</v>
      </c>
      <c r="AJ48" t="s">
        <v>240</v>
      </c>
      <c r="AK48" t="s">
        <v>241</v>
      </c>
      <c r="AY48">
        <v>39139</v>
      </c>
      <c r="AZ48" t="s">
        <v>391</v>
      </c>
      <c r="BA48">
        <v>67638</v>
      </c>
      <c r="BB48" t="s">
        <v>394</v>
      </c>
    </row>
    <row r="49" spans="32:54" x14ac:dyDescent="0.25">
      <c r="AF49">
        <v>3.6214999999999997E-2</v>
      </c>
      <c r="AG49">
        <v>4.6551000000000002E-2</v>
      </c>
      <c r="AH49">
        <v>1.959964</v>
      </c>
      <c r="AI49">
        <f>AF49-(AH49*AG49)</f>
        <v>-5.5023284164000014E-2</v>
      </c>
      <c r="AJ49">
        <f>AF49+(AG49*AH49)</f>
        <v>0.12745328416400001</v>
      </c>
      <c r="AK49">
        <f>AF49/AG49</f>
        <v>0.7779639535133509</v>
      </c>
      <c r="AY49">
        <v>35974</v>
      </c>
      <c r="AZ49" t="s">
        <v>392</v>
      </c>
      <c r="BA49">
        <v>67627</v>
      </c>
      <c r="BB49" t="s">
        <v>395</v>
      </c>
    </row>
    <row r="50" spans="32:54" x14ac:dyDescent="0.25">
      <c r="AF50" t="s">
        <v>242</v>
      </c>
      <c r="AY50">
        <f>AY48-AY49</f>
        <v>3165</v>
      </c>
      <c r="AZ50" t="s">
        <v>396</v>
      </c>
      <c r="BA50">
        <f>BA48-BA49</f>
        <v>11</v>
      </c>
      <c r="BB50" t="s">
        <v>397</v>
      </c>
    </row>
    <row r="51" spans="32:54" x14ac:dyDescent="0.25">
      <c r="AF51">
        <f>EXP(AF49)</f>
        <v>1.0368787514593447</v>
      </c>
      <c r="AI51">
        <f>EXP(AI49)</f>
        <v>0.9464631100946429</v>
      </c>
      <c r="AJ51">
        <f>EXP(AJ49)</f>
        <v>1.1359318009979087</v>
      </c>
    </row>
    <row r="63" spans="32:54" x14ac:dyDescent="0.25">
      <c r="AF63" s="56" t="s">
        <v>398</v>
      </c>
    </row>
    <row r="65" spans="32:36" x14ac:dyDescent="0.25">
      <c r="AF65" s="56" t="s">
        <v>383</v>
      </c>
      <c r="AG65" s="56" t="s">
        <v>215</v>
      </c>
      <c r="AH65" s="56" t="s">
        <v>241</v>
      </c>
    </row>
    <row r="66" spans="32:36" x14ac:dyDescent="0.25">
      <c r="AF66">
        <v>-0.39500000000000002</v>
      </c>
      <c r="AG66">
        <v>9.7350000000000006E-2</v>
      </c>
      <c r="AH66">
        <f>AF66/AG66</f>
        <v>-4.0575243965074472</v>
      </c>
    </row>
    <row r="68" spans="32:36" x14ac:dyDescent="0.25">
      <c r="AF68" s="56" t="s">
        <v>389</v>
      </c>
    </row>
    <row r="70" spans="32:36" x14ac:dyDescent="0.25">
      <c r="AF70" s="56" t="s">
        <v>384</v>
      </c>
      <c r="AG70" s="56" t="s">
        <v>385</v>
      </c>
      <c r="AH70" s="56" t="s">
        <v>386</v>
      </c>
      <c r="AI70" s="56" t="s">
        <v>387</v>
      </c>
      <c r="AJ70" s="56" t="s">
        <v>241</v>
      </c>
    </row>
    <row r="71" spans="32:36" x14ac:dyDescent="0.25">
      <c r="AF71">
        <f>EXP(AF66)</f>
        <v>0.67368003924886766</v>
      </c>
      <c r="AG71">
        <f>EXP(AF66+AG66)-EXP(AF66)</f>
        <v>6.8881151439080246E-2</v>
      </c>
      <c r="AH71">
        <f>-(EXP(AF66-AG66)-EXP(AF66))</f>
        <v>6.2491626800474043E-2</v>
      </c>
      <c r="AI71">
        <f>SQRT(AG71*AH71)</f>
        <v>6.560865193949604E-2</v>
      </c>
      <c r="AJ71">
        <f>AH66</f>
        <v>-4.0575243965074472</v>
      </c>
    </row>
    <row r="72" spans="32:36" x14ac:dyDescent="0.25">
      <c r="AI72" s="56" t="s">
        <v>388</v>
      </c>
    </row>
    <row r="73" spans="32:36" x14ac:dyDescent="0.25">
      <c r="AI73">
        <f>(AG71+AH71)/2</f>
        <v>6.5686389119777144E-2</v>
      </c>
    </row>
    <row r="75" spans="32:36" x14ac:dyDescent="0.25">
      <c r="AF75" s="56" t="s">
        <v>390</v>
      </c>
    </row>
    <row r="76" spans="32:36" x14ac:dyDescent="0.25">
      <c r="AF76">
        <f>AF71*AG66</f>
        <v>6.5582751820877264E-2</v>
      </c>
    </row>
    <row r="82" spans="4:6" x14ac:dyDescent="0.25">
      <c r="E82" s="19" t="s">
        <v>220</v>
      </c>
    </row>
    <row r="83" spans="4:6" x14ac:dyDescent="0.25">
      <c r="E83" s="19" t="s">
        <v>221</v>
      </c>
      <c r="F83" s="19" t="s">
        <v>222</v>
      </c>
    </row>
    <row r="84" spans="4:6" x14ac:dyDescent="0.25">
      <c r="D84" s="19" t="s">
        <v>41</v>
      </c>
      <c r="E84">
        <v>-3.2100000000000002E-3</v>
      </c>
      <c r="F84">
        <v>6.6100000000000006E-2</v>
      </c>
    </row>
    <row r="85" spans="4:6" x14ac:dyDescent="0.25">
      <c r="D85" s="19" t="s">
        <v>157</v>
      </c>
      <c r="E85">
        <v>8.2000000000000001E-5</v>
      </c>
      <c r="F85">
        <v>-1.5100000000000001E-4</v>
      </c>
    </row>
    <row r="87" spans="4:6" x14ac:dyDescent="0.25">
      <c r="D87" s="19" t="s">
        <v>223</v>
      </c>
      <c r="E87">
        <f>-E84/(2*E85)</f>
        <v>19.573170731707318</v>
      </c>
      <c r="F87">
        <f>-F84/(2*F85)</f>
        <v>218.87417218543047</v>
      </c>
    </row>
    <row r="100" spans="5:10" x14ac:dyDescent="0.25">
      <c r="E100" s="19" t="s">
        <v>225</v>
      </c>
      <c r="F100" s="26" t="s">
        <v>58</v>
      </c>
      <c r="G100" s="26" t="s">
        <v>58</v>
      </c>
      <c r="H100" s="26" t="s">
        <v>58</v>
      </c>
    </row>
    <row r="101" spans="5:10" x14ac:dyDescent="0.25">
      <c r="E101" s="19" t="s">
        <v>154</v>
      </c>
      <c r="F101" s="26" t="s">
        <v>125</v>
      </c>
      <c r="G101" s="26" t="s">
        <v>125</v>
      </c>
      <c r="H101" s="26" t="s">
        <v>125</v>
      </c>
    </row>
    <row r="102" spans="5:10" x14ac:dyDescent="0.25">
      <c r="E102" s="19" t="s">
        <v>41</v>
      </c>
      <c r="F102" s="2">
        <v>50</v>
      </c>
      <c r="G102" s="2">
        <v>50</v>
      </c>
      <c r="H102" s="26" t="s">
        <v>231</v>
      </c>
    </row>
    <row r="103" spans="5:10" x14ac:dyDescent="0.25">
      <c r="E103" s="19" t="s">
        <v>226</v>
      </c>
      <c r="F103" s="26" t="s">
        <v>227</v>
      </c>
      <c r="G103" s="26" t="s">
        <v>227</v>
      </c>
      <c r="H103" s="26" t="s">
        <v>227</v>
      </c>
    </row>
    <row r="104" spans="5:10" x14ac:dyDescent="0.25">
      <c r="F104" s="26" t="s">
        <v>221</v>
      </c>
      <c r="G104" s="26" t="s">
        <v>222</v>
      </c>
      <c r="H104" s="2"/>
    </row>
    <row r="105" spans="5:10" x14ac:dyDescent="0.25">
      <c r="F105" s="26" t="s">
        <v>228</v>
      </c>
      <c r="G105" s="26" t="s">
        <v>228</v>
      </c>
      <c r="J105" s="26" t="s">
        <v>203</v>
      </c>
    </row>
    <row r="106" spans="5:10" x14ac:dyDescent="0.25">
      <c r="F106" s="26" t="s">
        <v>229</v>
      </c>
      <c r="G106" s="26" t="s">
        <v>229</v>
      </c>
      <c r="J106" s="26" t="s">
        <v>229</v>
      </c>
    </row>
    <row r="107" spans="5:10" x14ac:dyDescent="0.25">
      <c r="E107" s="19" t="s">
        <v>230</v>
      </c>
      <c r="F107" s="26">
        <v>1</v>
      </c>
      <c r="G107" s="26">
        <v>2</v>
      </c>
      <c r="H107" s="2"/>
    </row>
    <row r="108" spans="5:10" x14ac:dyDescent="0.25">
      <c r="E108" s="19"/>
      <c r="F108" s="26"/>
      <c r="G108" s="26"/>
    </row>
    <row r="109" spans="5:10" x14ac:dyDescent="0.25">
      <c r="E109" s="19" t="s">
        <v>224</v>
      </c>
    </row>
    <row r="110" spans="5:10" x14ac:dyDescent="0.25">
      <c r="E110">
        <v>-5</v>
      </c>
      <c r="F110">
        <f>0.23056+($F$102*(-0.003213))+(($F$102^2)*(0.000082))+(-0.012592*E110)</f>
        <v>0.33787</v>
      </c>
      <c r="G110">
        <f>(EXP(-3.27245)*(EXP(0.066166*$G$102))*(EXP(-0.000151*($G$102^2)))*(EXP(-0.14163*E110)))/(1+(EXP(-3.27245)*(EXP(0.066166*$G$102))*(EXP(-0.000151*($G$102^2)))*(EXP(-0.14163*E110))))</f>
        <v>0.59061298509507154</v>
      </c>
      <c r="H110" t="s">
        <v>44</v>
      </c>
      <c r="I110" s="19" t="s">
        <v>3</v>
      </c>
      <c r="J110" s="19" t="s">
        <v>233</v>
      </c>
    </row>
    <row r="111" spans="5:10" x14ac:dyDescent="0.25">
      <c r="E111">
        <f>E110+1</f>
        <v>-4</v>
      </c>
      <c r="F111">
        <f t="shared" ref="F111:F140" si="1">0.23056+($F$102*(-0.003213))+(($F$102^2)*(0.000082))+(-0.012592*E111)</f>
        <v>0.32527800000000001</v>
      </c>
      <c r="G111">
        <f t="shared" ref="G111:G138" si="2">(EXP(-3.27245)*(EXP(0.066166*$G$102))*(EXP(-0.000151*($G$102^2)))*(EXP(-0.14163*E111)))/(1+(EXP(-3.27245)*(EXP(0.066166*$G$102))*(EXP(-0.000151*($G$102^2)))*(EXP(-0.14163*E111))))</f>
        <v>0.55598179819324633</v>
      </c>
      <c r="H111">
        <v>0</v>
      </c>
      <c r="I111">
        <v>10</v>
      </c>
      <c r="J111">
        <v>0.3</v>
      </c>
    </row>
    <row r="112" spans="5:10" x14ac:dyDescent="0.25">
      <c r="E112">
        <f t="shared" ref="E112:E138" si="3">E111+1</f>
        <v>-3</v>
      </c>
      <c r="F112">
        <f t="shared" si="1"/>
        <v>0.31268600000000002</v>
      </c>
      <c r="G112">
        <f t="shared" si="2"/>
        <v>0.52079799245658065</v>
      </c>
      <c r="H112">
        <v>2.5</v>
      </c>
      <c r="I112">
        <v>27</v>
      </c>
      <c r="J112">
        <v>3.7037E-2</v>
      </c>
    </row>
    <row r="113" spans="5:10" x14ac:dyDescent="0.25">
      <c r="E113">
        <f t="shared" si="3"/>
        <v>-2</v>
      </c>
      <c r="F113">
        <f t="shared" si="1"/>
        <v>0.30009399999999997</v>
      </c>
      <c r="G113">
        <f t="shared" si="2"/>
        <v>0.48540664596991373</v>
      </c>
      <c r="H113">
        <v>6.5</v>
      </c>
      <c r="I113">
        <v>78</v>
      </c>
      <c r="J113">
        <v>0.17948720000000001</v>
      </c>
    </row>
    <row r="114" spans="5:10" x14ac:dyDescent="0.25">
      <c r="E114">
        <f t="shared" si="3"/>
        <v>-1</v>
      </c>
      <c r="F114">
        <f t="shared" si="1"/>
        <v>0.28750199999999998</v>
      </c>
      <c r="G114">
        <f t="shared" si="2"/>
        <v>0.45016105236100201</v>
      </c>
      <c r="H114">
        <v>9</v>
      </c>
      <c r="I114">
        <v>30</v>
      </c>
      <c r="J114">
        <v>0.26666669999999998</v>
      </c>
    </row>
    <row r="115" spans="5:10" x14ac:dyDescent="0.25">
      <c r="E115">
        <f t="shared" si="3"/>
        <v>0</v>
      </c>
      <c r="F115">
        <f t="shared" si="1"/>
        <v>0.27490999999999999</v>
      </c>
      <c r="G115">
        <f t="shared" si="2"/>
        <v>0.41540872809815099</v>
      </c>
      <c r="H115">
        <v>10</v>
      </c>
      <c r="I115">
        <v>37</v>
      </c>
      <c r="J115">
        <v>0.24324319999999999</v>
      </c>
    </row>
    <row r="116" spans="5:10" x14ac:dyDescent="0.25">
      <c r="E116">
        <f t="shared" si="3"/>
        <v>1</v>
      </c>
      <c r="F116">
        <f t="shared" si="1"/>
        <v>0.262318</v>
      </c>
      <c r="G116">
        <f t="shared" si="2"/>
        <v>0.38147790070387044</v>
      </c>
      <c r="H116">
        <v>11</v>
      </c>
      <c r="I116">
        <v>27</v>
      </c>
      <c r="J116">
        <v>0.1481481</v>
      </c>
    </row>
    <row r="117" spans="5:10" x14ac:dyDescent="0.25">
      <c r="E117">
        <f t="shared" si="3"/>
        <v>2</v>
      </c>
      <c r="F117">
        <f t="shared" si="1"/>
        <v>0.24972599999999998</v>
      </c>
      <c r="G117">
        <f t="shared" si="2"/>
        <v>0.34866557386578917</v>
      </c>
      <c r="H117">
        <v>12</v>
      </c>
      <c r="I117">
        <v>351</v>
      </c>
      <c r="J117">
        <v>0.12250709999999999</v>
      </c>
    </row>
    <row r="118" spans="5:10" x14ac:dyDescent="0.25">
      <c r="E118">
        <f t="shared" si="3"/>
        <v>3</v>
      </c>
      <c r="F118">
        <f t="shared" si="1"/>
        <v>0.23713399999999998</v>
      </c>
      <c r="G118">
        <f t="shared" si="2"/>
        <v>0.31722804856381864</v>
      </c>
      <c r="H118">
        <v>14</v>
      </c>
      <c r="I118">
        <v>374</v>
      </c>
      <c r="J118">
        <v>0.1042781</v>
      </c>
    </row>
    <row r="119" spans="5:10" x14ac:dyDescent="0.25">
      <c r="E119">
        <f t="shared" si="3"/>
        <v>4</v>
      </c>
      <c r="F119">
        <f t="shared" si="1"/>
        <v>0.22454199999999999</v>
      </c>
      <c r="G119">
        <f t="shared" si="2"/>
        <v>0.28737445776973747</v>
      </c>
      <c r="H119">
        <v>17</v>
      </c>
      <c r="I119">
        <v>548</v>
      </c>
      <c r="J119">
        <v>4.9270099999999997E-2</v>
      </c>
    </row>
    <row r="120" spans="5:10" x14ac:dyDescent="0.25">
      <c r="E120">
        <f t="shared" si="3"/>
        <v>5</v>
      </c>
      <c r="F120">
        <f t="shared" si="1"/>
        <v>0.21194999999999997</v>
      </c>
      <c r="G120">
        <f t="shared" si="2"/>
        <v>0.25926350815680743</v>
      </c>
    </row>
    <row r="121" spans="5:10" x14ac:dyDescent="0.25">
      <c r="E121">
        <f t="shared" si="3"/>
        <v>6</v>
      </c>
      <c r="F121">
        <f t="shared" si="1"/>
        <v>0.19935799999999998</v>
      </c>
      <c r="G121">
        <f t="shared" si="2"/>
        <v>0.23300327897002701</v>
      </c>
    </row>
    <row r="122" spans="5:10" x14ac:dyDescent="0.25">
      <c r="E122">
        <f t="shared" si="3"/>
        <v>7</v>
      </c>
      <c r="F122">
        <f t="shared" si="1"/>
        <v>0.18676599999999999</v>
      </c>
      <c r="G122">
        <f t="shared" si="2"/>
        <v>0.20865365579608317</v>
      </c>
    </row>
    <row r="123" spans="5:10" x14ac:dyDescent="0.25">
      <c r="E123">
        <f t="shared" si="3"/>
        <v>8</v>
      </c>
      <c r="F123">
        <f t="shared" si="1"/>
        <v>0.174174</v>
      </c>
      <c r="G123">
        <f t="shared" si="2"/>
        <v>0.18623080348819909</v>
      </c>
    </row>
    <row r="124" spans="5:10" x14ac:dyDescent="0.25">
      <c r="E124">
        <f t="shared" si="3"/>
        <v>9</v>
      </c>
      <c r="F124">
        <f t="shared" si="1"/>
        <v>0.16158199999999998</v>
      </c>
      <c r="G124">
        <f t="shared" si="2"/>
        <v>0.16571301264556337</v>
      </c>
    </row>
    <row r="125" spans="5:10" x14ac:dyDescent="0.25">
      <c r="E125">
        <f t="shared" si="3"/>
        <v>10</v>
      </c>
      <c r="F125">
        <f t="shared" si="1"/>
        <v>0.14898999999999998</v>
      </c>
      <c r="G125">
        <f t="shared" si="2"/>
        <v>0.14704727377078192</v>
      </c>
    </row>
    <row r="126" spans="5:10" x14ac:dyDescent="0.25">
      <c r="E126">
        <f t="shared" si="3"/>
        <v>11</v>
      </c>
      <c r="F126">
        <f t="shared" si="1"/>
        <v>0.13639799999999999</v>
      </c>
      <c r="G126">
        <f t="shared" si="2"/>
        <v>0.13015601745721983</v>
      </c>
    </row>
    <row r="127" spans="5:10" x14ac:dyDescent="0.25">
      <c r="E127">
        <f t="shared" si="3"/>
        <v>12</v>
      </c>
      <c r="F127">
        <f t="shared" si="1"/>
        <v>0.12380599999999997</v>
      </c>
      <c r="G127">
        <f t="shared" si="2"/>
        <v>0.11494357950238515</v>
      </c>
    </row>
    <row r="128" spans="5:10" x14ac:dyDescent="0.25">
      <c r="E128">
        <f t="shared" si="3"/>
        <v>13</v>
      </c>
      <c r="F128">
        <f t="shared" si="1"/>
        <v>0.11121399999999998</v>
      </c>
      <c r="G128">
        <f t="shared" si="2"/>
        <v>0.10130208146515282</v>
      </c>
    </row>
    <row r="129" spans="5:7" x14ac:dyDescent="0.25">
      <c r="E129">
        <f t="shared" si="3"/>
        <v>14</v>
      </c>
      <c r="F129">
        <f t="shared" si="1"/>
        <v>9.8621999999999987E-2</v>
      </c>
      <c r="G129">
        <f t="shared" si="2"/>
        <v>8.9116541002688066E-2</v>
      </c>
    </row>
    <row r="130" spans="5:7" x14ac:dyDescent="0.25">
      <c r="E130">
        <f t="shared" si="3"/>
        <v>15</v>
      </c>
      <c r="F130">
        <f t="shared" si="1"/>
        <v>8.6029999999999968E-2</v>
      </c>
      <c r="G130">
        <f t="shared" si="2"/>
        <v>7.8269130758457969E-2</v>
      </c>
    </row>
    <row r="131" spans="5:7" x14ac:dyDescent="0.25">
      <c r="E131">
        <f t="shared" si="3"/>
        <v>16</v>
      </c>
      <c r="F131">
        <f t="shared" si="1"/>
        <v>7.3437999999999976E-2</v>
      </c>
      <c r="G131">
        <f t="shared" si="2"/>
        <v>6.8642584570481405E-2</v>
      </c>
    </row>
    <row r="132" spans="5:7" x14ac:dyDescent="0.25">
      <c r="E132">
        <f t="shared" si="3"/>
        <v>17</v>
      </c>
      <c r="F132">
        <f t="shared" si="1"/>
        <v>6.0845999999999983E-2</v>
      </c>
      <c r="G132">
        <f t="shared" si="2"/>
        <v>6.0122805148582079E-2</v>
      </c>
    </row>
    <row r="133" spans="5:7" x14ac:dyDescent="0.25">
      <c r="E133">
        <f t="shared" si="3"/>
        <v>18</v>
      </c>
      <c r="F133">
        <f t="shared" si="1"/>
        <v>4.8253999999999964E-2</v>
      </c>
      <c r="G133">
        <f t="shared" si="2"/>
        <v>5.2600760995948979E-2</v>
      </c>
    </row>
    <row r="134" spans="5:7" x14ac:dyDescent="0.25">
      <c r="E134">
        <f t="shared" si="3"/>
        <v>19</v>
      </c>
      <c r="F134">
        <f t="shared" si="1"/>
        <v>3.5661999999999972E-2</v>
      </c>
      <c r="G134">
        <f t="shared" si="2"/>
        <v>4.5973776551272952E-2</v>
      </c>
    </row>
    <row r="135" spans="5:7" x14ac:dyDescent="0.25">
      <c r="E135">
        <f t="shared" si="3"/>
        <v>20</v>
      </c>
      <c r="F135">
        <f t="shared" si="1"/>
        <v>2.3069999999999979E-2</v>
      </c>
      <c r="G135">
        <f t="shared" si="2"/>
        <v>4.0146322939243716E-2</v>
      </c>
    </row>
    <row r="136" spans="5:7" x14ac:dyDescent="0.25">
      <c r="E136">
        <f t="shared" si="3"/>
        <v>21</v>
      </c>
      <c r="F136">
        <f t="shared" si="1"/>
        <v>1.0477999999999987E-2</v>
      </c>
      <c r="G136">
        <f t="shared" si="2"/>
        <v>3.5030411571672616E-2</v>
      </c>
    </row>
    <row r="137" spans="5:7" x14ac:dyDescent="0.25">
      <c r="E137">
        <f t="shared" si="3"/>
        <v>22</v>
      </c>
      <c r="F137" s="27">
        <f t="shared" si="1"/>
        <v>-2.1140000000000048E-3</v>
      </c>
      <c r="G137">
        <f t="shared" si="2"/>
        <v>3.0545682618113915E-2</v>
      </c>
    </row>
    <row r="138" spans="5:7" x14ac:dyDescent="0.25">
      <c r="E138">
        <f t="shared" si="3"/>
        <v>23</v>
      </c>
      <c r="F138" s="27">
        <f t="shared" si="1"/>
        <v>-1.4706000000000052E-2</v>
      </c>
      <c r="G138">
        <f t="shared" si="2"/>
        <v>2.6619267694296605E-2</v>
      </c>
    </row>
    <row r="139" spans="5:7" x14ac:dyDescent="0.25">
      <c r="E139">
        <f>E138+1</f>
        <v>24</v>
      </c>
      <c r="F139" s="27">
        <f t="shared" si="1"/>
        <v>-2.7298000000000044E-2</v>
      </c>
      <c r="G139">
        <f>(EXP(-3.27245)*(EXP(0.066166*$G$102))*(EXP(-0.000151*($G$102^2)))*(EXP(-0.14163*E139)))/(1+(EXP(-3.27245)*(EXP(0.066166*$G$102))*(EXP(-0.000151*($G$102^2)))*(EXP(-0.14163*E139))))</f>
        <v>2.318549283867535E-2</v>
      </c>
    </row>
    <row r="140" spans="5:7" x14ac:dyDescent="0.25">
      <c r="E140">
        <f>E139+1</f>
        <v>25</v>
      </c>
      <c r="F140" s="27">
        <f t="shared" si="1"/>
        <v>-3.9890000000000037E-2</v>
      </c>
      <c r="G140">
        <f>(EXP(-3.27245)*(EXP(0.066166*$G$102))*(EXP(-0.000151*($G$102^2)))*(EXP(-0.14163*E140)))/(1+(EXP(-3.27245)*(EXP(0.066166*$G$102))*(EXP(-0.000151*($G$102^2)))*(EXP(-0.14163*E140))))</f>
        <v>2.0185475142294074E-2</v>
      </c>
    </row>
  </sheetData>
  <phoneticPr fontId="2" type="noConversion"/>
  <pageMargins left="0.75" right="0.75" top="1" bottom="1" header="0.5" footer="0.5"/>
  <pageSetup orientation="portrait" horizontalDpi="0" verticalDpi="0" r:id="rId1"/>
  <headerFooter alignWithMargins="0"/>
  <drawing r:id="rId2"/>
  <legacyDrawing r:id="rId3"/>
  <oleObjects>
    <mc:AlternateContent xmlns:mc="http://schemas.openxmlformats.org/markup-compatibility/2006">
      <mc:Choice Requires="x14">
        <oleObject progId="Equation.DSMT4" shapeId="20487" r:id="rId4">
          <objectPr defaultSize="0" autoPict="0" r:id="rId5">
            <anchor moveWithCells="1" sizeWithCells="1">
              <from>
                <xdr:col>1</xdr:col>
                <xdr:colOff>289560</xdr:colOff>
                <xdr:row>28</xdr:row>
                <xdr:rowOff>0</xdr:rowOff>
              </from>
              <to>
                <xdr:col>5</xdr:col>
                <xdr:colOff>449580</xdr:colOff>
                <xdr:row>29</xdr:row>
                <xdr:rowOff>76200</xdr:rowOff>
              </to>
            </anchor>
          </objectPr>
        </oleObject>
      </mc:Choice>
      <mc:Fallback>
        <oleObject progId="Equation.DSMT4" shapeId="20487" r:id="rId4"/>
      </mc:Fallback>
    </mc:AlternateContent>
    <mc:AlternateContent xmlns:mc="http://schemas.openxmlformats.org/markup-compatibility/2006">
      <mc:Choice Requires="x14">
        <oleObject progId="Equation.DSMT4" shapeId="20488" r:id="rId6">
          <objectPr defaultSize="0" autoPict="0" r:id="rId7">
            <anchor moveWithCells="1" sizeWithCells="1">
              <from>
                <xdr:col>10</xdr:col>
                <xdr:colOff>601980</xdr:colOff>
                <xdr:row>25</xdr:row>
                <xdr:rowOff>83820</xdr:rowOff>
              </from>
              <to>
                <xdr:col>16</xdr:col>
                <xdr:colOff>403860</xdr:colOff>
                <xdr:row>28</xdr:row>
                <xdr:rowOff>106680</xdr:rowOff>
              </to>
            </anchor>
          </objectPr>
        </oleObject>
      </mc:Choice>
      <mc:Fallback>
        <oleObject progId="Equation.DSMT4" shapeId="20488" r:id="rId6"/>
      </mc:Fallback>
    </mc:AlternateContent>
    <mc:AlternateContent xmlns:mc="http://schemas.openxmlformats.org/markup-compatibility/2006">
      <mc:Choice Requires="x14">
        <oleObject progId="Equation.DSMT4" shapeId="20489" r:id="rId8">
          <objectPr defaultSize="0" autoPict="0" r:id="rId9">
            <anchor moveWithCells="1" sizeWithCells="1">
              <from>
                <xdr:col>22</xdr:col>
                <xdr:colOff>0</xdr:colOff>
                <xdr:row>25</xdr:row>
                <xdr:rowOff>7620</xdr:rowOff>
              </from>
              <to>
                <xdr:col>26</xdr:col>
                <xdr:colOff>228600</xdr:colOff>
                <xdr:row>28</xdr:row>
                <xdr:rowOff>83820</xdr:rowOff>
              </to>
            </anchor>
          </objectPr>
        </oleObject>
      </mc:Choice>
      <mc:Fallback>
        <oleObject progId="Equation.DSMT4" shapeId="20489" r:id="rId8"/>
      </mc:Fallback>
    </mc:AlternateContent>
  </oleObjec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9:V42"/>
  <sheetViews>
    <sheetView topLeftCell="I93" zoomScale="130" zoomScaleNormal="130" workbookViewId="0">
      <selection activeCell="V43" sqref="V43"/>
    </sheetView>
  </sheetViews>
  <sheetFormatPr defaultRowHeight="13.2" x14ac:dyDescent="0.25"/>
  <cols>
    <col min="2" max="2" width="21.6640625" customWidth="1"/>
    <col min="3" max="3" width="12.33203125" customWidth="1"/>
    <col min="4" max="4" width="11" customWidth="1"/>
    <col min="5" max="5" width="8.5546875" customWidth="1"/>
    <col min="6" max="6" width="9.88671875" customWidth="1"/>
    <col min="7" max="7" width="15.5546875" customWidth="1"/>
    <col min="8" max="8" width="5.44140625" customWidth="1"/>
    <col min="9" max="9" width="11.5546875" customWidth="1"/>
    <col min="10" max="10" width="14.5546875" customWidth="1"/>
    <col min="11" max="11" width="5.6640625" customWidth="1"/>
    <col min="12" max="12" width="10" customWidth="1"/>
    <col min="13" max="13" width="11.6640625" customWidth="1"/>
    <col min="14" max="14" width="11.109375" customWidth="1"/>
    <col min="15" max="15" width="10.109375" customWidth="1"/>
    <col min="16" max="16" width="9.109375" customWidth="1"/>
    <col min="17" max="17" width="13.6640625" customWidth="1"/>
    <col min="18" max="18" width="14.33203125" customWidth="1"/>
    <col min="19" max="19" width="13.44140625" customWidth="1"/>
  </cols>
  <sheetData>
    <row r="29" spans="2:22" x14ac:dyDescent="0.25">
      <c r="F29" t="s">
        <v>104</v>
      </c>
      <c r="R29" s="56" t="s">
        <v>375</v>
      </c>
      <c r="T29" s="56" t="s">
        <v>139</v>
      </c>
    </row>
    <row r="30" spans="2:22" x14ac:dyDescent="0.25">
      <c r="B30" s="26" t="s">
        <v>347</v>
      </c>
      <c r="C30">
        <v>99215</v>
      </c>
      <c r="F30" t="s">
        <v>105</v>
      </c>
      <c r="R30" s="19" t="s">
        <v>313</v>
      </c>
      <c r="S30" s="56" t="s">
        <v>376</v>
      </c>
      <c r="T30" s="56" t="s">
        <v>378</v>
      </c>
    </row>
    <row r="31" spans="2:22" x14ac:dyDescent="0.25">
      <c r="B31" s="26" t="s">
        <v>348</v>
      </c>
      <c r="C31">
        <f>LN(C30)</f>
        <v>11.505044491519353</v>
      </c>
      <c r="E31" t="s">
        <v>103</v>
      </c>
      <c r="F31" t="s">
        <v>106</v>
      </c>
      <c r="I31" t="s">
        <v>94</v>
      </c>
      <c r="M31" s="19" t="s">
        <v>246</v>
      </c>
      <c r="O31" t="s">
        <v>140</v>
      </c>
      <c r="Q31" s="19" t="s">
        <v>140</v>
      </c>
      <c r="R31" s="19" t="s">
        <v>314</v>
      </c>
      <c r="S31" s="56" t="s">
        <v>375</v>
      </c>
      <c r="T31" s="56" t="s">
        <v>379</v>
      </c>
      <c r="V31" t="s">
        <v>140</v>
      </c>
    </row>
    <row r="32" spans="2:22" x14ac:dyDescent="0.25">
      <c r="E32" t="s">
        <v>96</v>
      </c>
      <c r="F32" t="s">
        <v>107</v>
      </c>
      <c r="G32" t="s">
        <v>91</v>
      </c>
      <c r="I32" s="19" t="s">
        <v>315</v>
      </c>
      <c r="J32" t="s">
        <v>97</v>
      </c>
      <c r="M32" s="19" t="s">
        <v>247</v>
      </c>
      <c r="O32" t="s">
        <v>141</v>
      </c>
      <c r="Q32" s="19" t="s">
        <v>141</v>
      </c>
      <c r="R32" s="19" t="s">
        <v>312</v>
      </c>
      <c r="S32" s="56" t="s">
        <v>373</v>
      </c>
      <c r="T32" s="56" t="s">
        <v>380</v>
      </c>
      <c r="V32" t="s">
        <v>141</v>
      </c>
    </row>
    <row r="33" spans="2:22" x14ac:dyDescent="0.25">
      <c r="E33" t="s">
        <v>102</v>
      </c>
      <c r="F33" t="s">
        <v>108</v>
      </c>
      <c r="G33" t="s">
        <v>92</v>
      </c>
      <c r="H33" s="19" t="s">
        <v>311</v>
      </c>
      <c r="I33" t="s">
        <v>95</v>
      </c>
      <c r="J33" t="s">
        <v>92</v>
      </c>
      <c r="K33" s="19" t="s">
        <v>311</v>
      </c>
      <c r="L33" s="19" t="s">
        <v>339</v>
      </c>
      <c r="M33" s="19" t="s">
        <v>248</v>
      </c>
      <c r="O33" t="s">
        <v>96</v>
      </c>
      <c r="Q33" s="19" t="s">
        <v>96</v>
      </c>
      <c r="R33" s="19" t="s">
        <v>308</v>
      </c>
      <c r="S33" s="56" t="s">
        <v>381</v>
      </c>
      <c r="T33" s="56" t="s">
        <v>377</v>
      </c>
      <c r="V33" t="s">
        <v>96</v>
      </c>
    </row>
    <row r="34" spans="2:22" x14ac:dyDescent="0.25">
      <c r="C34" t="s">
        <v>86</v>
      </c>
      <c r="D34" t="s">
        <v>87</v>
      </c>
      <c r="E34" t="s">
        <v>31</v>
      </c>
      <c r="F34" t="s">
        <v>90</v>
      </c>
      <c r="G34" t="s">
        <v>93</v>
      </c>
      <c r="H34" t="s">
        <v>99</v>
      </c>
      <c r="I34" t="s">
        <v>96</v>
      </c>
      <c r="J34" t="s">
        <v>98</v>
      </c>
      <c r="K34" t="s">
        <v>100</v>
      </c>
      <c r="L34" s="19" t="s">
        <v>340</v>
      </c>
      <c r="M34" s="19" t="s">
        <v>249</v>
      </c>
      <c r="N34" t="s">
        <v>139</v>
      </c>
      <c r="O34" t="s">
        <v>139</v>
      </c>
      <c r="P34" s="19" t="s">
        <v>307</v>
      </c>
      <c r="Q34" s="19" t="s">
        <v>307</v>
      </c>
      <c r="R34" s="19" t="s">
        <v>309</v>
      </c>
      <c r="S34" s="56" t="s">
        <v>382</v>
      </c>
      <c r="T34" s="56" t="s">
        <v>310</v>
      </c>
      <c r="U34" t="s">
        <v>142</v>
      </c>
      <c r="V34" t="s">
        <v>142</v>
      </c>
    </row>
    <row r="35" spans="2:22" x14ac:dyDescent="0.25">
      <c r="B35" t="s">
        <v>85</v>
      </c>
      <c r="C35" s="36">
        <v>-67581.342000000004</v>
      </c>
      <c r="D35" s="36">
        <f>C35*(-2)</f>
        <v>135162.68400000001</v>
      </c>
      <c r="E35">
        <v>1</v>
      </c>
      <c r="F35">
        <v>0</v>
      </c>
      <c r="G35" s="36">
        <v>0</v>
      </c>
      <c r="M35" s="36"/>
      <c r="N35" s="36">
        <f>D35+(E35*$C$31)</f>
        <v>135174.18904449153</v>
      </c>
      <c r="O35" s="36"/>
      <c r="P35" s="36">
        <v>0</v>
      </c>
      <c r="Q35" s="36"/>
      <c r="R35" s="36"/>
      <c r="S35" s="61" t="s">
        <v>374</v>
      </c>
      <c r="T35" s="36"/>
      <c r="U35" s="36">
        <f>D35+(2*E35)</f>
        <v>135164.68400000001</v>
      </c>
      <c r="V35" s="36"/>
    </row>
    <row r="36" spans="2:22" x14ac:dyDescent="0.25">
      <c r="B36" t="s">
        <v>88</v>
      </c>
      <c r="C36" s="36">
        <v>-59606.232000000004</v>
      </c>
      <c r="D36" s="36">
        <f>C36*(-2)</f>
        <v>119212.46400000001</v>
      </c>
      <c r="E36">
        <v>3</v>
      </c>
      <c r="F36">
        <f>E36-E$35</f>
        <v>2</v>
      </c>
      <c r="G36" s="36">
        <f>D$35-D36</f>
        <v>15950.220000000001</v>
      </c>
      <c r="H36" t="s">
        <v>48</v>
      </c>
      <c r="I36">
        <f>E36-E35</f>
        <v>2</v>
      </c>
      <c r="J36" s="36">
        <f>D35-D36</f>
        <v>15950.220000000001</v>
      </c>
      <c r="K36" t="s">
        <v>48</v>
      </c>
      <c r="L36">
        <f>_xlfn.CHISQ.DIST.RT(J36,I36)</f>
        <v>0</v>
      </c>
      <c r="M36" s="36">
        <f>G36</f>
        <v>15950.220000000001</v>
      </c>
      <c r="N36" s="36">
        <f>D36+(E36*$C$31)</f>
        <v>119246.97913347457</v>
      </c>
      <c r="O36" s="36">
        <f>N36-N35</f>
        <v>-15927.209911016966</v>
      </c>
      <c r="P36" s="36">
        <f>-(G36)+($C$31*F36)</f>
        <v>-15927.209911016962</v>
      </c>
      <c r="Q36" s="36">
        <f>P36-P35</f>
        <v>-15927.209911016962</v>
      </c>
      <c r="R36" s="35" t="e">
        <f>(EXP((-Q36)/2))</f>
        <v>#NUM!</v>
      </c>
      <c r="S36" s="62">
        <f>1-T36</f>
        <v>1</v>
      </c>
      <c r="T36" s="35">
        <v>0</v>
      </c>
      <c r="U36" s="36">
        <f>D36+(2*E36)</f>
        <v>119218.46400000001</v>
      </c>
      <c r="V36" s="36">
        <f>U36-U35</f>
        <v>-15946.220000000001</v>
      </c>
    </row>
    <row r="37" spans="2:22" x14ac:dyDescent="0.25">
      <c r="B37" t="s">
        <v>89</v>
      </c>
      <c r="C37" s="36">
        <v>-59450.942000000003</v>
      </c>
      <c r="D37" s="36">
        <f>C37*(-2)</f>
        <v>118901.88400000001</v>
      </c>
      <c r="E37">
        <v>4</v>
      </c>
      <c r="F37">
        <f>E37-E$35</f>
        <v>3</v>
      </c>
      <c r="G37" s="36">
        <f>D$35-D37</f>
        <v>16260.800000000003</v>
      </c>
      <c r="H37" t="s">
        <v>48</v>
      </c>
      <c r="I37">
        <f>E37-E36</f>
        <v>1</v>
      </c>
      <c r="J37" s="36">
        <f>D36-D37</f>
        <v>310.58000000000175</v>
      </c>
      <c r="K37" t="s">
        <v>48</v>
      </c>
      <c r="L37">
        <f>_xlfn.CHISQ.DIST.RT(J37,I37)</f>
        <v>1.6325856364856585E-69</v>
      </c>
      <c r="M37" s="36">
        <f>G37-G36</f>
        <v>310.58000000000175</v>
      </c>
      <c r="N37" s="36">
        <f>D37+(E37*$C$31)</f>
        <v>118947.90417796608</v>
      </c>
      <c r="O37" s="36">
        <f>N37-N36</f>
        <v>-299.07495550849126</v>
      </c>
      <c r="P37" s="36">
        <f>-(G37)+($C$31*F37)</f>
        <v>-16226.284866525444</v>
      </c>
      <c r="Q37" s="36">
        <f>P37-P36</f>
        <v>-299.07495550848216</v>
      </c>
      <c r="R37" s="35">
        <f>(EXP((-Q37)/2))</f>
        <v>8.7760972355402934E+64</v>
      </c>
      <c r="S37" s="62">
        <f t="shared" ref="S37:S40" si="0">1-T37</f>
        <v>1</v>
      </c>
      <c r="T37" s="35">
        <f>1/(R37+1)</f>
        <v>1.1394586604514026E-65</v>
      </c>
      <c r="U37" s="36">
        <f>D37+(2*E37)</f>
        <v>118909.88400000001</v>
      </c>
      <c r="V37" s="36">
        <f>U37-U36</f>
        <v>-308.58000000000175</v>
      </c>
    </row>
    <row r="38" spans="2:22" x14ac:dyDescent="0.25">
      <c r="B38" t="s">
        <v>101</v>
      </c>
      <c r="C38" s="36">
        <v>-58573.75</v>
      </c>
      <c r="D38" s="36">
        <f>C38*(-2)</f>
        <v>117147.5</v>
      </c>
      <c r="E38">
        <v>7</v>
      </c>
      <c r="F38">
        <f>E38-E$35</f>
        <v>6</v>
      </c>
      <c r="G38" s="36">
        <f>D$35-D38</f>
        <v>18015.184000000008</v>
      </c>
      <c r="H38" t="s">
        <v>48</v>
      </c>
      <c r="I38">
        <f>E38-E37</f>
        <v>3</v>
      </c>
      <c r="J38" s="36">
        <f>D37-D38</f>
        <v>1754.3840000000055</v>
      </c>
      <c r="K38" t="s">
        <v>48</v>
      </c>
      <c r="L38">
        <f>_xlfn.CHISQ.DIST.RT(J38,I38)</f>
        <v>0</v>
      </c>
      <c r="M38" s="36">
        <f>G38-G37</f>
        <v>1754.3840000000055</v>
      </c>
      <c r="N38" s="36">
        <f>D38+(E38*$C$31)</f>
        <v>117228.03531144063</v>
      </c>
      <c r="O38" s="36">
        <f>N38-N37</f>
        <v>-1719.8688665254449</v>
      </c>
      <c r="P38" s="36">
        <f>-(G38)+($C$31*F38)</f>
        <v>-17946.153733050891</v>
      </c>
      <c r="Q38" s="36">
        <f>P38-P37</f>
        <v>-1719.8688665254467</v>
      </c>
      <c r="R38" s="35" t="e">
        <f>(EXP((-Q38)/2))</f>
        <v>#NUM!</v>
      </c>
      <c r="S38" s="62">
        <f t="shared" si="0"/>
        <v>1</v>
      </c>
      <c r="T38" s="35">
        <v>0</v>
      </c>
      <c r="U38" s="36">
        <f>D38+(2*E38)</f>
        <v>117161.5</v>
      </c>
      <c r="V38" s="36">
        <f>U38-U37</f>
        <v>-1748.3840000000055</v>
      </c>
    </row>
    <row r="39" spans="2:22" x14ac:dyDescent="0.25">
      <c r="B39" t="s">
        <v>143</v>
      </c>
      <c r="C39" s="36">
        <v>-58276.991000000002</v>
      </c>
      <c r="D39" s="36">
        <f>C39*(-2)</f>
        <v>116553.982</v>
      </c>
      <c r="E39">
        <v>57</v>
      </c>
      <c r="F39">
        <v>56</v>
      </c>
      <c r="G39" s="36">
        <f>D$35-D39</f>
        <v>18608.702000000005</v>
      </c>
      <c r="H39" t="s">
        <v>48</v>
      </c>
      <c r="I39">
        <f>E39-E38</f>
        <v>50</v>
      </c>
      <c r="J39" s="36">
        <f>D38-D39</f>
        <v>593.51799999999639</v>
      </c>
      <c r="K39" t="s">
        <v>48</v>
      </c>
      <c r="L39">
        <f>_xlfn.CHISQ.DIST.RT(J39,I39)</f>
        <v>5.0196979514630676E-94</v>
      </c>
      <c r="M39" s="36">
        <f>G39-G38</f>
        <v>593.51799999999639</v>
      </c>
      <c r="N39" s="36">
        <f>D39+(E39*$C$31)</f>
        <v>117209.76953601661</v>
      </c>
      <c r="O39" s="36">
        <f>N39-N38</f>
        <v>-18.265775424020831</v>
      </c>
      <c r="P39" s="36">
        <f>-(G39)+($C$31*F39)</f>
        <v>-17964.419508474923</v>
      </c>
      <c r="Q39" s="36">
        <f>P39-P38</f>
        <v>-18.265775424031744</v>
      </c>
      <c r="R39" s="35">
        <f>(EXP((-Q39)/2))</f>
        <v>9254.7083518569561</v>
      </c>
      <c r="S39" s="62">
        <f t="shared" si="0"/>
        <v>0.99989195856632629</v>
      </c>
      <c r="T39" s="35">
        <f>1/(R39+1)</f>
        <v>1.0804143367367143E-4</v>
      </c>
      <c r="U39" s="36">
        <f>D39+(2*E39)</f>
        <v>116667.982</v>
      </c>
      <c r="V39" s="36">
        <f>U39-U38</f>
        <v>-493.51799999999639</v>
      </c>
    </row>
    <row r="40" spans="2:22" x14ac:dyDescent="0.25">
      <c r="Q40">
        <v>-10</v>
      </c>
      <c r="R40" s="35">
        <f>(EXP((-Q40)/2))</f>
        <v>148.4131591025766</v>
      </c>
      <c r="S40" s="62">
        <f t="shared" si="0"/>
        <v>0.99330714907571516</v>
      </c>
      <c r="T40" s="35">
        <f>1/(R40+1)</f>
        <v>6.6928509242848554E-3</v>
      </c>
    </row>
    <row r="41" spans="2:22" x14ac:dyDescent="0.25">
      <c r="U41" s="35"/>
    </row>
    <row r="42" spans="2:22" x14ac:dyDescent="0.25">
      <c r="U42" s="35"/>
    </row>
  </sheetData>
  <phoneticPr fontId="2" type="noConversion"/>
  <pageMargins left="0.75" right="0.75" top="1" bottom="1" header="0.5" footer="0.5"/>
  <pageSetup orientation="portrait" horizontalDpi="0" verticalDpi="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0:F91"/>
  <sheetViews>
    <sheetView topLeftCell="A4" workbookViewId="0">
      <selection activeCell="C22" sqref="C22"/>
    </sheetView>
  </sheetViews>
  <sheetFormatPr defaultRowHeight="13.2" x14ac:dyDescent="0.25"/>
  <cols>
    <col min="4" max="4" width="12.44140625" bestFit="1" customWidth="1"/>
  </cols>
  <sheetData>
    <row r="10" spans="2:6" x14ac:dyDescent="0.25">
      <c r="C10" t="s">
        <v>115</v>
      </c>
    </row>
    <row r="11" spans="2:6" x14ac:dyDescent="0.25">
      <c r="C11" t="s">
        <v>114</v>
      </c>
      <c r="F11" t="s">
        <v>118</v>
      </c>
    </row>
    <row r="12" spans="2:6" x14ac:dyDescent="0.25">
      <c r="C12" t="s">
        <v>112</v>
      </c>
      <c r="F12" t="s">
        <v>119</v>
      </c>
    </row>
    <row r="13" spans="2:6" x14ac:dyDescent="0.25">
      <c r="B13" s="2" t="s">
        <v>13</v>
      </c>
      <c r="C13" t="s">
        <v>113</v>
      </c>
      <c r="E13" t="s">
        <v>116</v>
      </c>
      <c r="F13" t="s">
        <v>117</v>
      </c>
    </row>
    <row r="14" spans="2:6" x14ac:dyDescent="0.25">
      <c r="B14">
        <v>1.96</v>
      </c>
      <c r="C14">
        <f>(NORMDIST(B14,0,1,TRUE)-0.5)*2</f>
        <v>0.95000420970355903</v>
      </c>
      <c r="E14">
        <f>B14^2</f>
        <v>3.8415999999999997</v>
      </c>
      <c r="F14">
        <f>1-CHIDIST(E14,1)</f>
        <v>0.95000420970355914</v>
      </c>
    </row>
    <row r="18" spans="2:6" x14ac:dyDescent="0.25">
      <c r="C18" t="s">
        <v>114</v>
      </c>
    </row>
    <row r="19" spans="2:6" x14ac:dyDescent="0.25">
      <c r="C19" t="s">
        <v>122</v>
      </c>
      <c r="F19" t="s">
        <v>119</v>
      </c>
    </row>
    <row r="20" spans="2:6" x14ac:dyDescent="0.25">
      <c r="B20" s="2" t="s">
        <v>13</v>
      </c>
      <c r="C20" t="s">
        <v>121</v>
      </c>
      <c r="E20" t="s">
        <v>120</v>
      </c>
      <c r="F20" t="s">
        <v>123</v>
      </c>
    </row>
    <row r="21" spans="2:6" x14ac:dyDescent="0.25">
      <c r="B21">
        <v>0</v>
      </c>
      <c r="C21">
        <f t="shared" ref="C21:C52" si="0">(NORMDIST(B21,0,1,TRUE)-0.5)*2</f>
        <v>0</v>
      </c>
      <c r="E21">
        <f t="shared" ref="E21:E52" si="1">B21^2</f>
        <v>0</v>
      </c>
      <c r="F21">
        <f t="shared" ref="F21:F52" si="2">1-CHIDIST(E21,1)</f>
        <v>0</v>
      </c>
    </row>
    <row r="22" spans="2:6" x14ac:dyDescent="0.25">
      <c r="B22">
        <f t="shared" ref="B22:B53" si="3">B21+0.1</f>
        <v>0.1</v>
      </c>
      <c r="C22">
        <f t="shared" si="0"/>
        <v>7.9655674554057976E-2</v>
      </c>
      <c r="E22">
        <f t="shared" si="1"/>
        <v>1.0000000000000002E-2</v>
      </c>
      <c r="F22">
        <f t="shared" si="2"/>
        <v>7.9655674554057976E-2</v>
      </c>
    </row>
    <row r="23" spans="2:6" x14ac:dyDescent="0.25">
      <c r="B23">
        <f t="shared" si="3"/>
        <v>0.2</v>
      </c>
      <c r="C23">
        <f t="shared" si="0"/>
        <v>0.15851941887820598</v>
      </c>
      <c r="E23">
        <f t="shared" si="1"/>
        <v>4.0000000000000008E-2</v>
      </c>
      <c r="F23">
        <f t="shared" si="2"/>
        <v>0.15851941887820609</v>
      </c>
    </row>
    <row r="24" spans="2:6" x14ac:dyDescent="0.25">
      <c r="B24">
        <f t="shared" si="3"/>
        <v>0.30000000000000004</v>
      </c>
      <c r="C24">
        <f t="shared" si="0"/>
        <v>0.23582284437790535</v>
      </c>
      <c r="E24">
        <f t="shared" si="1"/>
        <v>9.0000000000000024E-2</v>
      </c>
      <c r="F24">
        <f t="shared" si="2"/>
        <v>0.23582284437790535</v>
      </c>
    </row>
    <row r="25" spans="2:6" x14ac:dyDescent="0.25">
      <c r="B25">
        <f t="shared" si="3"/>
        <v>0.4</v>
      </c>
      <c r="C25">
        <f t="shared" si="0"/>
        <v>0.31084348322064859</v>
      </c>
      <c r="E25">
        <f t="shared" si="1"/>
        <v>0.16000000000000003</v>
      </c>
      <c r="F25">
        <f t="shared" si="2"/>
        <v>0.31084348322064848</v>
      </c>
    </row>
    <row r="26" spans="2:6" x14ac:dyDescent="0.25">
      <c r="B26">
        <f t="shared" si="3"/>
        <v>0.5</v>
      </c>
      <c r="C26">
        <f t="shared" si="0"/>
        <v>0.38292492254802624</v>
      </c>
      <c r="E26">
        <f t="shared" si="1"/>
        <v>0.25</v>
      </c>
      <c r="F26">
        <f t="shared" si="2"/>
        <v>0.38292492254802624</v>
      </c>
    </row>
    <row r="27" spans="2:6" x14ac:dyDescent="0.25">
      <c r="B27">
        <f t="shared" si="3"/>
        <v>0.6</v>
      </c>
      <c r="C27">
        <f t="shared" si="0"/>
        <v>0.4514937644998529</v>
      </c>
      <c r="E27">
        <f t="shared" si="1"/>
        <v>0.36</v>
      </c>
      <c r="F27">
        <f t="shared" si="2"/>
        <v>0.4514937644998529</v>
      </c>
    </row>
    <row r="28" spans="2:6" x14ac:dyDescent="0.25">
      <c r="B28">
        <f t="shared" si="3"/>
        <v>0.7</v>
      </c>
      <c r="C28">
        <f t="shared" si="0"/>
        <v>0.51607269555385393</v>
      </c>
      <c r="E28">
        <f t="shared" si="1"/>
        <v>0.48999999999999994</v>
      </c>
      <c r="F28">
        <f t="shared" si="2"/>
        <v>0.51607269555385393</v>
      </c>
    </row>
    <row r="29" spans="2:6" x14ac:dyDescent="0.25">
      <c r="B29">
        <f t="shared" si="3"/>
        <v>0.79999999999999993</v>
      </c>
      <c r="C29">
        <f t="shared" si="0"/>
        <v>0.57628920283320673</v>
      </c>
      <c r="E29">
        <f t="shared" si="1"/>
        <v>0.6399999999999999</v>
      </c>
      <c r="F29">
        <f t="shared" si="2"/>
        <v>0.57628920283320673</v>
      </c>
    </row>
    <row r="30" spans="2:6" x14ac:dyDescent="0.25">
      <c r="B30">
        <f t="shared" si="3"/>
        <v>0.89999999999999991</v>
      </c>
      <c r="C30">
        <f t="shared" si="0"/>
        <v>0.63187974930648094</v>
      </c>
      <c r="E30">
        <f t="shared" si="1"/>
        <v>0.80999999999999983</v>
      </c>
      <c r="F30">
        <f t="shared" si="2"/>
        <v>0.63187974930648094</v>
      </c>
    </row>
    <row r="31" spans="2:6" x14ac:dyDescent="0.25">
      <c r="B31">
        <f t="shared" si="3"/>
        <v>0.99999999999999989</v>
      </c>
      <c r="C31">
        <f t="shared" si="0"/>
        <v>0.68268949213708563</v>
      </c>
      <c r="E31">
        <f t="shared" si="1"/>
        <v>0.99999999999999978</v>
      </c>
      <c r="F31">
        <f t="shared" si="2"/>
        <v>0.68268949213708574</v>
      </c>
    </row>
    <row r="32" spans="2:6" x14ac:dyDescent="0.25">
      <c r="B32">
        <f t="shared" si="3"/>
        <v>1.0999999999999999</v>
      </c>
      <c r="C32">
        <f t="shared" si="0"/>
        <v>0.72866787810723466</v>
      </c>
      <c r="E32">
        <f t="shared" si="1"/>
        <v>1.2099999999999997</v>
      </c>
      <c r="F32">
        <f t="shared" si="2"/>
        <v>0.72866787810723466</v>
      </c>
    </row>
    <row r="33" spans="2:6" x14ac:dyDescent="0.25">
      <c r="B33">
        <f t="shared" si="3"/>
        <v>1.2</v>
      </c>
      <c r="C33">
        <f t="shared" si="0"/>
        <v>0.76986065955658356</v>
      </c>
      <c r="E33">
        <f t="shared" si="1"/>
        <v>1.44</v>
      </c>
      <c r="F33">
        <f t="shared" si="2"/>
        <v>0.76986065955658345</v>
      </c>
    </row>
    <row r="34" spans="2:6" x14ac:dyDescent="0.25">
      <c r="B34">
        <f t="shared" si="3"/>
        <v>1.3</v>
      </c>
      <c r="C34">
        <f t="shared" si="0"/>
        <v>0.8063990308287794</v>
      </c>
      <c r="E34">
        <f t="shared" si="1"/>
        <v>1.6900000000000002</v>
      </c>
      <c r="F34">
        <f t="shared" si="2"/>
        <v>0.8063990308287794</v>
      </c>
    </row>
    <row r="35" spans="2:6" x14ac:dyDescent="0.25">
      <c r="B35">
        <f t="shared" si="3"/>
        <v>1.4000000000000001</v>
      </c>
      <c r="C35">
        <f t="shared" si="0"/>
        <v>0.83848668153245787</v>
      </c>
      <c r="E35">
        <f t="shared" si="1"/>
        <v>1.9600000000000004</v>
      </c>
      <c r="F35">
        <f t="shared" si="2"/>
        <v>0.83848668153245798</v>
      </c>
    </row>
    <row r="36" spans="2:6" x14ac:dyDescent="0.25">
      <c r="B36">
        <f t="shared" si="3"/>
        <v>1.5000000000000002</v>
      </c>
      <c r="C36">
        <f t="shared" si="0"/>
        <v>0.86638559746228383</v>
      </c>
      <c r="E36">
        <f t="shared" si="1"/>
        <v>2.2500000000000009</v>
      </c>
      <c r="F36">
        <f t="shared" si="2"/>
        <v>0.86638559746228383</v>
      </c>
    </row>
    <row r="37" spans="2:6" x14ac:dyDescent="0.25">
      <c r="B37">
        <f t="shared" si="3"/>
        <v>1.6000000000000003</v>
      </c>
      <c r="C37">
        <f t="shared" si="0"/>
        <v>0.89040141660088401</v>
      </c>
      <c r="E37">
        <f t="shared" si="1"/>
        <v>2.5600000000000009</v>
      </c>
      <c r="F37">
        <f t="shared" si="2"/>
        <v>0.89040141660088401</v>
      </c>
    </row>
    <row r="38" spans="2:6" x14ac:dyDescent="0.25">
      <c r="B38">
        <f t="shared" si="3"/>
        <v>1.7000000000000004</v>
      </c>
      <c r="C38">
        <f t="shared" si="0"/>
        <v>0.91086907448291399</v>
      </c>
      <c r="E38">
        <f t="shared" si="1"/>
        <v>2.8900000000000015</v>
      </c>
      <c r="F38">
        <f t="shared" si="2"/>
        <v>0.91086907448291399</v>
      </c>
    </row>
    <row r="39" spans="2:6" x14ac:dyDescent="0.25">
      <c r="B39">
        <f t="shared" si="3"/>
        <v>1.8000000000000005</v>
      </c>
      <c r="C39">
        <f t="shared" si="0"/>
        <v>0.92813936177414846</v>
      </c>
      <c r="E39">
        <f t="shared" si="1"/>
        <v>3.2400000000000015</v>
      </c>
      <c r="F39">
        <f t="shared" si="2"/>
        <v>0.92813936177414846</v>
      </c>
    </row>
    <row r="40" spans="2:6" x14ac:dyDescent="0.25">
      <c r="B40">
        <f t="shared" si="3"/>
        <v>1.9000000000000006</v>
      </c>
      <c r="C40">
        <f t="shared" si="0"/>
        <v>0.94256688036799652</v>
      </c>
      <c r="E40">
        <f t="shared" si="1"/>
        <v>3.6100000000000021</v>
      </c>
      <c r="F40">
        <f t="shared" si="2"/>
        <v>0.94256688036799652</v>
      </c>
    </row>
    <row r="41" spans="2:6" x14ac:dyDescent="0.25">
      <c r="B41">
        <f t="shared" si="3"/>
        <v>2.0000000000000004</v>
      </c>
      <c r="C41">
        <f t="shared" si="0"/>
        <v>0.95449973610364158</v>
      </c>
      <c r="E41">
        <f t="shared" si="1"/>
        <v>4.0000000000000018</v>
      </c>
      <c r="F41">
        <f t="shared" si="2"/>
        <v>0.95449973610364158</v>
      </c>
    </row>
    <row r="42" spans="2:6" x14ac:dyDescent="0.25">
      <c r="B42">
        <f t="shared" si="3"/>
        <v>2.1000000000000005</v>
      </c>
      <c r="C42">
        <f t="shared" si="0"/>
        <v>0.96427115887436687</v>
      </c>
      <c r="E42">
        <f t="shared" si="1"/>
        <v>4.4100000000000019</v>
      </c>
      <c r="F42">
        <f t="shared" si="2"/>
        <v>0.96427115887436698</v>
      </c>
    </row>
    <row r="43" spans="2:6" x14ac:dyDescent="0.25">
      <c r="B43">
        <f t="shared" si="3"/>
        <v>2.2000000000000006</v>
      </c>
      <c r="C43">
        <f t="shared" si="0"/>
        <v>0.97219310497300282</v>
      </c>
      <c r="E43">
        <f t="shared" si="1"/>
        <v>4.8400000000000025</v>
      </c>
      <c r="F43">
        <f t="shared" si="2"/>
        <v>0.97219310497300282</v>
      </c>
    </row>
    <row r="44" spans="2:6" x14ac:dyDescent="0.25">
      <c r="B44">
        <f t="shared" si="3"/>
        <v>2.3000000000000007</v>
      </c>
      <c r="C44">
        <f t="shared" si="0"/>
        <v>0.97855177995664833</v>
      </c>
      <c r="E44">
        <f t="shared" si="1"/>
        <v>5.2900000000000036</v>
      </c>
      <c r="F44">
        <f t="shared" si="2"/>
        <v>0.97855177995664844</v>
      </c>
    </row>
    <row r="45" spans="2:6" x14ac:dyDescent="0.25">
      <c r="B45">
        <f t="shared" si="3"/>
        <v>2.4000000000000008</v>
      </c>
      <c r="C45">
        <f t="shared" si="0"/>
        <v>0.98360492815080769</v>
      </c>
      <c r="E45">
        <f t="shared" si="1"/>
        <v>5.7600000000000042</v>
      </c>
      <c r="F45">
        <f t="shared" si="2"/>
        <v>0.9836049281508078</v>
      </c>
    </row>
    <row r="46" spans="2:6" x14ac:dyDescent="0.25">
      <c r="B46">
        <f t="shared" si="3"/>
        <v>2.5000000000000009</v>
      </c>
      <c r="C46">
        <f t="shared" si="0"/>
        <v>0.98758066934844768</v>
      </c>
      <c r="E46">
        <f t="shared" si="1"/>
        <v>6.2500000000000044</v>
      </c>
      <c r="F46">
        <f t="shared" si="2"/>
        <v>0.98758066934844779</v>
      </c>
    </row>
    <row r="47" spans="2:6" x14ac:dyDescent="0.25">
      <c r="B47">
        <f t="shared" si="3"/>
        <v>2.600000000000001</v>
      </c>
      <c r="C47">
        <f t="shared" si="0"/>
        <v>0.99067762395256254</v>
      </c>
      <c r="E47">
        <f t="shared" si="1"/>
        <v>6.7600000000000051</v>
      </c>
      <c r="F47">
        <f t="shared" si="2"/>
        <v>0.99067762395256254</v>
      </c>
    </row>
    <row r="48" spans="2:6" x14ac:dyDescent="0.25">
      <c r="B48">
        <f t="shared" si="3"/>
        <v>2.7000000000000011</v>
      </c>
      <c r="C48">
        <f t="shared" si="0"/>
        <v>0.99306605239391876</v>
      </c>
      <c r="E48">
        <f t="shared" si="1"/>
        <v>7.2900000000000054</v>
      </c>
      <c r="F48">
        <f t="shared" si="2"/>
        <v>0.99306605239391865</v>
      </c>
    </row>
    <row r="49" spans="2:6" x14ac:dyDescent="0.25">
      <c r="B49">
        <f t="shared" si="3"/>
        <v>2.8000000000000012</v>
      </c>
      <c r="C49">
        <f t="shared" si="0"/>
        <v>0.99488973933914426</v>
      </c>
      <c r="E49">
        <f t="shared" si="1"/>
        <v>7.8400000000000061</v>
      </c>
      <c r="F49">
        <f t="shared" si="2"/>
        <v>0.99488973933914415</v>
      </c>
    </row>
    <row r="50" spans="2:6" x14ac:dyDescent="0.25">
      <c r="B50">
        <f t="shared" si="3"/>
        <v>2.9000000000000012</v>
      </c>
      <c r="C50">
        <f t="shared" si="0"/>
        <v>0.99626837339923191</v>
      </c>
      <c r="E50">
        <f t="shared" si="1"/>
        <v>8.4100000000000072</v>
      </c>
      <c r="F50">
        <f t="shared" si="2"/>
        <v>0.99626837339923191</v>
      </c>
    </row>
    <row r="51" spans="2:6" x14ac:dyDescent="0.25">
      <c r="B51">
        <f t="shared" si="3"/>
        <v>3.0000000000000013</v>
      </c>
      <c r="C51">
        <f t="shared" si="0"/>
        <v>0.99730020393673979</v>
      </c>
      <c r="E51">
        <f t="shared" si="1"/>
        <v>9.0000000000000071</v>
      </c>
      <c r="F51">
        <f t="shared" si="2"/>
        <v>0.99730020393673979</v>
      </c>
    </row>
    <row r="52" spans="2:6" x14ac:dyDescent="0.25">
      <c r="B52">
        <f t="shared" si="3"/>
        <v>3.1000000000000014</v>
      </c>
      <c r="C52">
        <f t="shared" si="0"/>
        <v>0.99806479357356337</v>
      </c>
      <c r="E52">
        <f t="shared" si="1"/>
        <v>9.6100000000000083</v>
      </c>
      <c r="F52">
        <f t="shared" si="2"/>
        <v>0.99806479357356326</v>
      </c>
    </row>
    <row r="53" spans="2:6" x14ac:dyDescent="0.25">
      <c r="B53">
        <f t="shared" si="3"/>
        <v>3.2000000000000015</v>
      </c>
      <c r="C53">
        <f t="shared" ref="C53:C84" si="4">(NORMDIST(B53,0,1,TRUE)-0.5)*2</f>
        <v>0.99862572412416828</v>
      </c>
      <c r="E53">
        <f t="shared" ref="E53:E84" si="5">B53^2</f>
        <v>10.240000000000009</v>
      </c>
      <c r="F53">
        <f t="shared" ref="F53:F84" si="6">1-CHIDIST(E53,1)</f>
        <v>0.99862572412416828</v>
      </c>
    </row>
    <row r="54" spans="2:6" x14ac:dyDescent="0.25">
      <c r="B54">
        <f t="shared" ref="B54:B85" si="7">B53+0.1</f>
        <v>3.3000000000000016</v>
      </c>
      <c r="C54">
        <f t="shared" si="4"/>
        <v>0.99903315171523244</v>
      </c>
      <c r="E54">
        <f t="shared" si="5"/>
        <v>10.890000000000011</v>
      </c>
      <c r="F54">
        <f t="shared" si="6"/>
        <v>0.99903315171523244</v>
      </c>
    </row>
    <row r="55" spans="2:6" x14ac:dyDescent="0.25">
      <c r="B55">
        <f t="shared" si="7"/>
        <v>3.4000000000000017</v>
      </c>
      <c r="C55">
        <f t="shared" si="4"/>
        <v>0.99932614146864629</v>
      </c>
      <c r="E55">
        <f t="shared" si="5"/>
        <v>11.560000000000011</v>
      </c>
      <c r="F55">
        <f t="shared" si="6"/>
        <v>0.99932614146864629</v>
      </c>
    </row>
    <row r="56" spans="2:6" x14ac:dyDescent="0.25">
      <c r="B56">
        <f t="shared" si="7"/>
        <v>3.5000000000000018</v>
      </c>
      <c r="C56">
        <f t="shared" si="4"/>
        <v>0.99953474184192892</v>
      </c>
      <c r="E56">
        <f t="shared" si="5"/>
        <v>12.250000000000012</v>
      </c>
      <c r="F56">
        <f t="shared" si="6"/>
        <v>0.99953474184192892</v>
      </c>
    </row>
    <row r="57" spans="2:6" x14ac:dyDescent="0.25">
      <c r="B57">
        <f t="shared" si="7"/>
        <v>3.6000000000000019</v>
      </c>
      <c r="C57">
        <f t="shared" si="4"/>
        <v>0.99968178281968489</v>
      </c>
      <c r="E57">
        <f t="shared" si="5"/>
        <v>12.960000000000013</v>
      </c>
      <c r="F57">
        <f t="shared" si="6"/>
        <v>0.99968178281968489</v>
      </c>
    </row>
    <row r="58" spans="2:6" x14ac:dyDescent="0.25">
      <c r="B58">
        <f t="shared" si="7"/>
        <v>3.700000000000002</v>
      </c>
      <c r="C58">
        <f t="shared" si="4"/>
        <v>0.99978440053304518</v>
      </c>
      <c r="E58">
        <f t="shared" si="5"/>
        <v>13.690000000000014</v>
      </c>
      <c r="F58">
        <f t="shared" si="6"/>
        <v>0.99978440053304518</v>
      </c>
    </row>
    <row r="59" spans="2:6" x14ac:dyDescent="0.25">
      <c r="B59">
        <f t="shared" si="7"/>
        <v>3.800000000000002</v>
      </c>
      <c r="C59">
        <f t="shared" si="4"/>
        <v>0.99985530391214983</v>
      </c>
      <c r="E59">
        <f t="shared" si="5"/>
        <v>14.440000000000015</v>
      </c>
      <c r="F59">
        <f t="shared" si="6"/>
        <v>0.99985530391214972</v>
      </c>
    </row>
    <row r="60" spans="2:6" x14ac:dyDescent="0.25">
      <c r="B60">
        <f t="shared" si="7"/>
        <v>3.9000000000000021</v>
      </c>
      <c r="C60">
        <f t="shared" si="4"/>
        <v>0.99990380731196482</v>
      </c>
      <c r="E60">
        <f t="shared" si="5"/>
        <v>15.210000000000017</v>
      </c>
      <c r="F60">
        <f t="shared" si="6"/>
        <v>0.99990380731196482</v>
      </c>
    </row>
    <row r="61" spans="2:6" x14ac:dyDescent="0.25">
      <c r="B61">
        <f t="shared" si="7"/>
        <v>4.0000000000000018</v>
      </c>
      <c r="C61">
        <f t="shared" si="4"/>
        <v>0.99993665751633376</v>
      </c>
      <c r="E61">
        <f t="shared" si="5"/>
        <v>16.000000000000014</v>
      </c>
      <c r="F61">
        <f t="shared" si="6"/>
        <v>0.99993665751633376</v>
      </c>
    </row>
    <row r="62" spans="2:6" x14ac:dyDescent="0.25">
      <c r="B62">
        <f t="shared" si="7"/>
        <v>4.1000000000000014</v>
      </c>
      <c r="C62">
        <f t="shared" si="4"/>
        <v>0.99995868498617502</v>
      </c>
      <c r="E62">
        <f t="shared" si="5"/>
        <v>16.810000000000013</v>
      </c>
      <c r="F62">
        <f t="shared" si="6"/>
        <v>0.99995868498617491</v>
      </c>
    </row>
    <row r="63" spans="2:6" x14ac:dyDescent="0.25">
      <c r="B63">
        <f t="shared" si="7"/>
        <v>4.2000000000000011</v>
      </c>
      <c r="C63">
        <f t="shared" si="4"/>
        <v>0.99997330850196819</v>
      </c>
      <c r="E63">
        <f t="shared" si="5"/>
        <v>17.640000000000008</v>
      </c>
      <c r="F63">
        <f t="shared" si="6"/>
        <v>0.99997330850196819</v>
      </c>
    </row>
    <row r="64" spans="2:6" x14ac:dyDescent="0.25">
      <c r="B64">
        <f t="shared" si="7"/>
        <v>4.3000000000000007</v>
      </c>
      <c r="C64">
        <f t="shared" si="4"/>
        <v>0.99998292018905799</v>
      </c>
      <c r="E64">
        <f t="shared" si="5"/>
        <v>18.490000000000006</v>
      </c>
      <c r="F64">
        <f t="shared" si="6"/>
        <v>0.99998292018905799</v>
      </c>
    </row>
    <row r="65" spans="2:6" x14ac:dyDescent="0.25">
      <c r="B65">
        <f t="shared" si="7"/>
        <v>4.4000000000000004</v>
      </c>
      <c r="C65">
        <f t="shared" si="4"/>
        <v>0.99998917491218453</v>
      </c>
      <c r="E65">
        <f t="shared" si="5"/>
        <v>19.360000000000003</v>
      </c>
      <c r="F65">
        <f t="shared" si="6"/>
        <v>0.99998917491218464</v>
      </c>
    </row>
    <row r="66" spans="2:6" x14ac:dyDescent="0.25">
      <c r="B66">
        <f t="shared" si="7"/>
        <v>4.5</v>
      </c>
      <c r="C66">
        <f t="shared" si="4"/>
        <v>0.99999320465375052</v>
      </c>
      <c r="E66">
        <f t="shared" si="5"/>
        <v>20.25</v>
      </c>
      <c r="F66">
        <f t="shared" si="6"/>
        <v>0.99999320465375052</v>
      </c>
    </row>
    <row r="67" spans="2:6" x14ac:dyDescent="0.25">
      <c r="B67">
        <f t="shared" si="7"/>
        <v>4.5999999999999996</v>
      </c>
      <c r="C67">
        <f t="shared" si="4"/>
        <v>0.99999577509059501</v>
      </c>
      <c r="E67">
        <f t="shared" si="5"/>
        <v>21.159999999999997</v>
      </c>
      <c r="F67">
        <f t="shared" si="6"/>
        <v>0.99999577509059501</v>
      </c>
    </row>
    <row r="68" spans="2:6" x14ac:dyDescent="0.25">
      <c r="B68">
        <f t="shared" si="7"/>
        <v>4.6999999999999993</v>
      </c>
      <c r="C68">
        <f t="shared" si="4"/>
        <v>0.99999739838509227</v>
      </c>
      <c r="E68">
        <f t="shared" si="5"/>
        <v>22.089999999999993</v>
      </c>
      <c r="F68">
        <f t="shared" si="6"/>
        <v>0.99999739838509216</v>
      </c>
    </row>
    <row r="69" spans="2:6" x14ac:dyDescent="0.25">
      <c r="B69">
        <f t="shared" si="7"/>
        <v>4.7999999999999989</v>
      </c>
      <c r="C69">
        <f t="shared" si="4"/>
        <v>0.9999984133436961</v>
      </c>
      <c r="E69">
        <f t="shared" si="5"/>
        <v>23.039999999999988</v>
      </c>
      <c r="F69">
        <f t="shared" si="6"/>
        <v>0.9999984133436961</v>
      </c>
    </row>
    <row r="70" spans="2:6" x14ac:dyDescent="0.25">
      <c r="B70">
        <f t="shared" si="7"/>
        <v>4.8999999999999986</v>
      </c>
      <c r="C70">
        <f t="shared" si="4"/>
        <v>0.99999904163344677</v>
      </c>
      <c r="E70">
        <f t="shared" si="5"/>
        <v>24.009999999999987</v>
      </c>
      <c r="F70">
        <f t="shared" si="6"/>
        <v>0.99999904163344677</v>
      </c>
    </row>
    <row r="71" spans="2:6" x14ac:dyDescent="0.25">
      <c r="B71">
        <f t="shared" si="7"/>
        <v>4.9999999999999982</v>
      </c>
      <c r="C71">
        <f t="shared" si="4"/>
        <v>0.99999942669685615</v>
      </c>
      <c r="E71">
        <f t="shared" si="5"/>
        <v>24.999999999999982</v>
      </c>
      <c r="F71">
        <f t="shared" si="6"/>
        <v>0.99999942669685626</v>
      </c>
    </row>
    <row r="72" spans="2:6" x14ac:dyDescent="0.25">
      <c r="B72">
        <f t="shared" si="7"/>
        <v>5.0999999999999979</v>
      </c>
      <c r="C72">
        <f t="shared" si="4"/>
        <v>0.99999966034651866</v>
      </c>
      <c r="E72">
        <f t="shared" si="5"/>
        <v>26.009999999999977</v>
      </c>
      <c r="F72">
        <f t="shared" si="6"/>
        <v>0.99999966034651855</v>
      </c>
    </row>
    <row r="73" spans="2:6" x14ac:dyDescent="0.25">
      <c r="B73">
        <f t="shared" si="7"/>
        <v>5.1999999999999975</v>
      </c>
      <c r="C73">
        <f t="shared" si="4"/>
        <v>0.99999980071147365</v>
      </c>
      <c r="E73">
        <f t="shared" si="5"/>
        <v>27.039999999999974</v>
      </c>
      <c r="F73">
        <f t="shared" si="6"/>
        <v>0.99999980071147365</v>
      </c>
    </row>
    <row r="74" spans="2:6" x14ac:dyDescent="0.25">
      <c r="B74">
        <f t="shared" si="7"/>
        <v>5.2999999999999972</v>
      </c>
      <c r="C74">
        <f t="shared" si="4"/>
        <v>0.99999988419731922</v>
      </c>
      <c r="E74">
        <f t="shared" si="5"/>
        <v>28.089999999999971</v>
      </c>
      <c r="F74">
        <f t="shared" si="6"/>
        <v>0.99999988419731922</v>
      </c>
    </row>
    <row r="75" spans="2:6" x14ac:dyDescent="0.25">
      <c r="B75">
        <f t="shared" si="7"/>
        <v>5.3999999999999968</v>
      </c>
      <c r="C75">
        <f t="shared" si="4"/>
        <v>0.99999993335910298</v>
      </c>
      <c r="E75">
        <f t="shared" si="5"/>
        <v>29.159999999999965</v>
      </c>
      <c r="F75">
        <f t="shared" si="6"/>
        <v>0.99999993335910298</v>
      </c>
    </row>
    <row r="76" spans="2:6" x14ac:dyDescent="0.25">
      <c r="B76">
        <f t="shared" si="7"/>
        <v>5.4999999999999964</v>
      </c>
      <c r="C76">
        <f t="shared" si="4"/>
        <v>0.99999996202087504</v>
      </c>
      <c r="E76">
        <f t="shared" si="5"/>
        <v>30.249999999999961</v>
      </c>
      <c r="F76">
        <f t="shared" si="6"/>
        <v>0.99999996202087504</v>
      </c>
    </row>
    <row r="77" spans="2:6" x14ac:dyDescent="0.25">
      <c r="B77">
        <f t="shared" si="7"/>
        <v>5.5999999999999961</v>
      </c>
      <c r="C77">
        <f t="shared" si="4"/>
        <v>0.99999997856481948</v>
      </c>
      <c r="E77">
        <f t="shared" si="5"/>
        <v>31.359999999999957</v>
      </c>
      <c r="F77">
        <f t="shared" si="6"/>
        <v>0.99999997856481948</v>
      </c>
    </row>
    <row r="78" spans="2:6" x14ac:dyDescent="0.25">
      <c r="B78">
        <f t="shared" si="7"/>
        <v>5.6999999999999957</v>
      </c>
      <c r="C78">
        <f t="shared" si="4"/>
        <v>0.99999998801925716</v>
      </c>
      <c r="E78">
        <f t="shared" si="5"/>
        <v>32.489999999999952</v>
      </c>
      <c r="F78">
        <f t="shared" si="6"/>
        <v>0.99999998801925716</v>
      </c>
    </row>
    <row r="79" spans="2:6" x14ac:dyDescent="0.25">
      <c r="B79">
        <f t="shared" si="7"/>
        <v>5.7999999999999954</v>
      </c>
      <c r="C79">
        <f t="shared" si="4"/>
        <v>0.99999999336850798</v>
      </c>
      <c r="E79">
        <f t="shared" si="5"/>
        <v>33.639999999999944</v>
      </c>
      <c r="F79">
        <f t="shared" si="6"/>
        <v>0.99999999336850809</v>
      </c>
    </row>
    <row r="80" spans="2:6" x14ac:dyDescent="0.25">
      <c r="B80">
        <f t="shared" si="7"/>
        <v>5.899999999999995</v>
      </c>
      <c r="C80">
        <f t="shared" si="4"/>
        <v>0.99999999636498438</v>
      </c>
      <c r="E80">
        <f t="shared" si="5"/>
        <v>34.809999999999938</v>
      </c>
      <c r="F80">
        <f t="shared" si="6"/>
        <v>0.99999999636498427</v>
      </c>
    </row>
    <row r="81" spans="2:6" x14ac:dyDescent="0.25">
      <c r="B81">
        <f t="shared" si="7"/>
        <v>5.9999999999999947</v>
      </c>
      <c r="C81">
        <f t="shared" si="4"/>
        <v>0.9999999980268246</v>
      </c>
      <c r="E81">
        <f t="shared" si="5"/>
        <v>35.999999999999936</v>
      </c>
      <c r="F81">
        <f t="shared" si="6"/>
        <v>0.99999999802682471</v>
      </c>
    </row>
    <row r="82" spans="2:6" x14ac:dyDescent="0.25">
      <c r="B82">
        <f t="shared" si="7"/>
        <v>6.0999999999999943</v>
      </c>
      <c r="C82">
        <f t="shared" si="4"/>
        <v>0.99999999893931535</v>
      </c>
      <c r="E82">
        <f t="shared" si="5"/>
        <v>37.20999999999993</v>
      </c>
      <c r="F82">
        <f t="shared" si="6"/>
        <v>0.99999999893931535</v>
      </c>
    </row>
    <row r="83" spans="2:6" x14ac:dyDescent="0.25">
      <c r="B83">
        <f t="shared" si="7"/>
        <v>6.199999999999994</v>
      </c>
      <c r="C83">
        <f t="shared" si="4"/>
        <v>0.99999999943536833</v>
      </c>
      <c r="E83">
        <f t="shared" si="5"/>
        <v>38.439999999999927</v>
      </c>
      <c r="F83">
        <f t="shared" si="6"/>
        <v>0.99999999943536844</v>
      </c>
    </row>
    <row r="84" spans="2:6" x14ac:dyDescent="0.25">
      <c r="B84">
        <f t="shared" si="7"/>
        <v>6.2999999999999936</v>
      </c>
      <c r="C84">
        <f t="shared" si="4"/>
        <v>0.99999999970235431</v>
      </c>
      <c r="E84">
        <f t="shared" si="5"/>
        <v>39.68999999999992</v>
      </c>
      <c r="F84">
        <f t="shared" si="6"/>
        <v>0.99999999970235431</v>
      </c>
    </row>
    <row r="85" spans="2:6" x14ac:dyDescent="0.25">
      <c r="B85">
        <f t="shared" si="7"/>
        <v>6.3999999999999932</v>
      </c>
      <c r="C85">
        <f t="shared" ref="C85:C91" si="8">(NORMDIST(B85,0,1,TRUE)-0.5)*2</f>
        <v>0.99999999984462296</v>
      </c>
      <c r="E85">
        <f t="shared" ref="E85:E91" si="9">B85^2</f>
        <v>40.959999999999916</v>
      </c>
      <c r="F85">
        <f t="shared" ref="F85:F91" si="10">1-CHIDIST(E85,1)</f>
        <v>0.99999999984462307</v>
      </c>
    </row>
    <row r="86" spans="2:6" x14ac:dyDescent="0.25">
      <c r="B86">
        <f t="shared" ref="B86:B91" si="11">B85+0.1</f>
        <v>6.4999999999999929</v>
      </c>
      <c r="C86">
        <f t="shared" si="8"/>
        <v>0.99999999991968003</v>
      </c>
      <c r="E86">
        <f t="shared" si="9"/>
        <v>42.249999999999908</v>
      </c>
      <c r="F86">
        <f t="shared" si="10"/>
        <v>0.99999999991968003</v>
      </c>
    </row>
    <row r="87" spans="2:6" x14ac:dyDescent="0.25">
      <c r="B87">
        <f t="shared" si="11"/>
        <v>6.5999999999999925</v>
      </c>
      <c r="C87">
        <f t="shared" si="8"/>
        <v>0.99999999995888422</v>
      </c>
      <c r="E87">
        <f t="shared" si="9"/>
        <v>43.559999999999903</v>
      </c>
      <c r="F87">
        <f t="shared" si="10"/>
        <v>0.99999999995888422</v>
      </c>
    </row>
    <row r="88" spans="2:6" x14ac:dyDescent="0.25">
      <c r="B88">
        <f t="shared" si="11"/>
        <v>6.6999999999999922</v>
      </c>
      <c r="C88">
        <f t="shared" si="8"/>
        <v>0.99999999997915801</v>
      </c>
      <c r="E88">
        <f t="shared" si="9"/>
        <v>44.889999999999894</v>
      </c>
      <c r="F88">
        <f t="shared" si="10"/>
        <v>0.99999999997915801</v>
      </c>
    </row>
    <row r="89" spans="2:6" x14ac:dyDescent="0.25">
      <c r="B89">
        <f t="shared" si="11"/>
        <v>6.7999999999999918</v>
      </c>
      <c r="C89">
        <f t="shared" si="8"/>
        <v>0.99999999998953815</v>
      </c>
      <c r="E89">
        <f t="shared" si="9"/>
        <v>46.239999999999888</v>
      </c>
      <c r="F89">
        <f t="shared" si="10"/>
        <v>0.99999999998953804</v>
      </c>
    </row>
    <row r="90" spans="2:6" x14ac:dyDescent="0.25">
      <c r="B90">
        <f t="shared" si="11"/>
        <v>6.8999999999999915</v>
      </c>
      <c r="C90">
        <f t="shared" si="8"/>
        <v>0.99999999999479972</v>
      </c>
      <c r="E90">
        <f t="shared" si="9"/>
        <v>47.609999999999886</v>
      </c>
      <c r="F90">
        <f t="shared" si="10"/>
        <v>0.99999999999479972</v>
      </c>
    </row>
    <row r="91" spans="2:6" x14ac:dyDescent="0.25">
      <c r="B91">
        <f t="shared" si="11"/>
        <v>6.9999999999999911</v>
      </c>
      <c r="C91">
        <f t="shared" si="8"/>
        <v>0.99999999999744027</v>
      </c>
      <c r="E91">
        <f t="shared" si="9"/>
        <v>48.999999999999872</v>
      </c>
      <c r="F91">
        <f t="shared" si="10"/>
        <v>0.99999999999744038</v>
      </c>
    </row>
  </sheetData>
  <phoneticPr fontId="2" type="noConversion"/>
  <pageMargins left="0.75" right="0.75" top="1" bottom="1" header="0.5" footer="0.5"/>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J78"/>
  <sheetViews>
    <sheetView topLeftCell="A10" workbookViewId="0">
      <selection activeCell="U5" sqref="U5"/>
    </sheetView>
  </sheetViews>
  <sheetFormatPr defaultRowHeight="13.2" x14ac:dyDescent="0.25"/>
  <sheetData>
    <row r="2" spans="1:10" x14ac:dyDescent="0.25">
      <c r="D2" t="s">
        <v>109</v>
      </c>
    </row>
    <row r="3" spans="1:10" x14ac:dyDescent="0.25">
      <c r="A3" s="7" t="s">
        <v>110</v>
      </c>
      <c r="B3" s="7">
        <v>1</v>
      </c>
      <c r="C3" s="7">
        <v>2</v>
      </c>
      <c r="D3">
        <v>5</v>
      </c>
      <c r="E3">
        <v>15</v>
      </c>
    </row>
    <row r="4" spans="1:10" x14ac:dyDescent="0.25">
      <c r="A4">
        <v>0.1</v>
      </c>
      <c r="B4">
        <f>((0.5^((B$3)/2))*($A4^(((B$3/2))-1))*(EXP(-0.5*$A4)))/(EXP(GAMMALN((B$3)/2)))</f>
        <v>1.2000389484301361</v>
      </c>
      <c r="C4">
        <f>((0.5^((C$3)/2))*($A4^(((C$3/2))-1))*(EXP(-0.5*$A4)))/(EXP(GAMMALN((C$3)/2)))</f>
        <v>0.47561471225035701</v>
      </c>
      <c r="D4">
        <f t="shared" ref="D4:E23" si="0">((0.5^(D$3/2))*($A4^((0.5*D$3)-1))*(EXP(-0.5*($A4))))/(FACT((0.5*D$3)-1))</f>
        <v>5.3175341384540022E-3</v>
      </c>
      <c r="E4">
        <f t="shared" si="0"/>
        <v>2.3079575253706645E-12</v>
      </c>
    </row>
    <row r="5" spans="1:10" x14ac:dyDescent="0.25">
      <c r="A5">
        <v>1</v>
      </c>
      <c r="B5">
        <f t="shared" ref="B5:C24" si="1">((0.5^(B$3/2))*($A5^((B$3/2)-1))*(EXP(-0.5*$A5)))/(EXP(GAMMALN(B$3/2)))</f>
        <v>0.24197072451914337</v>
      </c>
      <c r="C5">
        <f t="shared" si="1"/>
        <v>0.30326532985631671</v>
      </c>
      <c r="D5">
        <f t="shared" si="0"/>
        <v>0.10722048562008836</v>
      </c>
      <c r="E5">
        <f t="shared" si="0"/>
        <v>4.6536669105941136E-6</v>
      </c>
      <c r="I5">
        <f>GAMMALN(4)</f>
        <v>1.791759469228055</v>
      </c>
      <c r="J5">
        <f>EXP(I5)</f>
        <v>6</v>
      </c>
    </row>
    <row r="6" spans="1:10" x14ac:dyDescent="0.25">
      <c r="A6">
        <f t="shared" ref="A6:A39" si="2">A5+1</f>
        <v>2</v>
      </c>
      <c r="B6">
        <f t="shared" si="1"/>
        <v>0.10377687435514868</v>
      </c>
      <c r="C6">
        <f t="shared" si="1"/>
        <v>0.18393972058572117</v>
      </c>
      <c r="D6">
        <f t="shared" si="0"/>
        <v>0.18393972058572117</v>
      </c>
      <c r="E6">
        <f t="shared" si="0"/>
        <v>2.5547183414683495E-4</v>
      </c>
    </row>
    <row r="7" spans="1:10" x14ac:dyDescent="0.25">
      <c r="A7">
        <f t="shared" si="2"/>
        <v>3</v>
      </c>
      <c r="B7">
        <f t="shared" si="1"/>
        <v>5.139344326792309E-2</v>
      </c>
      <c r="C7">
        <f t="shared" si="1"/>
        <v>0.11156508007421491</v>
      </c>
      <c r="D7">
        <f t="shared" si="0"/>
        <v>0.20495813947093003</v>
      </c>
      <c r="E7">
        <f t="shared" si="0"/>
        <v>2.1616678772324672E-3</v>
      </c>
    </row>
    <row r="8" spans="1:10" x14ac:dyDescent="0.25">
      <c r="A8">
        <f t="shared" si="2"/>
        <v>4</v>
      </c>
      <c r="B8">
        <f t="shared" si="1"/>
        <v>2.6995483256594031E-2</v>
      </c>
      <c r="C8">
        <f t="shared" si="1"/>
        <v>6.7667641618306351E-2</v>
      </c>
      <c r="D8">
        <f t="shared" si="0"/>
        <v>0.19139299302082186</v>
      </c>
      <c r="E8">
        <f t="shared" si="0"/>
        <v>8.5063552453698565E-3</v>
      </c>
    </row>
    <row r="9" spans="1:10" x14ac:dyDescent="0.25">
      <c r="A9">
        <f t="shared" si="2"/>
        <v>5</v>
      </c>
      <c r="B9">
        <f t="shared" si="1"/>
        <v>1.4644982561926487E-2</v>
      </c>
      <c r="C9">
        <f t="shared" si="1"/>
        <v>4.10424993119494E-2</v>
      </c>
      <c r="D9">
        <f t="shared" si="0"/>
        <v>0.16223472336456704</v>
      </c>
      <c r="E9">
        <f t="shared" si="0"/>
        <v>2.2004492643848593E-2</v>
      </c>
    </row>
    <row r="10" spans="1:10" x14ac:dyDescent="0.25">
      <c r="A10">
        <f t="shared" si="2"/>
        <v>6</v>
      </c>
      <c r="B10">
        <f t="shared" si="1"/>
        <v>8.1086955549402439E-3</v>
      </c>
      <c r="C10">
        <f t="shared" si="1"/>
        <v>2.4893534183931972E-2</v>
      </c>
      <c r="D10">
        <f t="shared" si="0"/>
        <v>0.12935059795956849</v>
      </c>
      <c r="E10">
        <f t="shared" si="0"/>
        <v>4.3655826811354388E-2</v>
      </c>
    </row>
    <row r="11" spans="1:10" x14ac:dyDescent="0.25">
      <c r="A11">
        <f t="shared" si="2"/>
        <v>7</v>
      </c>
      <c r="B11">
        <f t="shared" si="1"/>
        <v>4.5533429216401732E-3</v>
      </c>
      <c r="C11">
        <f t="shared" si="1"/>
        <v>1.509869171115925E-2</v>
      </c>
      <c r="D11">
        <f t="shared" si="0"/>
        <v>9.886472990044258E-2</v>
      </c>
      <c r="E11">
        <f t="shared" si="0"/>
        <v>7.211890257971959E-2</v>
      </c>
    </row>
    <row r="12" spans="1:10" x14ac:dyDescent="0.25">
      <c r="A12">
        <f t="shared" si="2"/>
        <v>8</v>
      </c>
      <c r="B12">
        <f t="shared" si="1"/>
        <v>2.5833731692615062E-3</v>
      </c>
      <c r="C12">
        <f t="shared" si="1"/>
        <v>9.1578194443670893E-3</v>
      </c>
      <c r="D12">
        <f t="shared" si="0"/>
        <v>7.3262555554936687E-2</v>
      </c>
      <c r="E12">
        <f t="shared" si="0"/>
        <v>0.10419563456702102</v>
      </c>
    </row>
    <row r="13" spans="1:10" x14ac:dyDescent="0.25">
      <c r="A13">
        <f t="shared" si="2"/>
        <v>9</v>
      </c>
      <c r="B13">
        <f t="shared" si="1"/>
        <v>1.4772828039793357E-3</v>
      </c>
      <c r="C13">
        <f t="shared" si="1"/>
        <v>5.554498269121153E-3</v>
      </c>
      <c r="D13">
        <f t="shared" si="0"/>
        <v>5.3022915794490866E-2</v>
      </c>
      <c r="E13">
        <f t="shared" si="0"/>
        <v>0.13589193379986528</v>
      </c>
    </row>
    <row r="14" spans="1:10" x14ac:dyDescent="0.25">
      <c r="A14">
        <f t="shared" si="2"/>
        <v>10</v>
      </c>
      <c r="B14">
        <f t="shared" si="1"/>
        <v>8.5003666025203423E-4</v>
      </c>
      <c r="C14">
        <f t="shared" si="1"/>
        <v>3.3689734995427335E-3</v>
      </c>
      <c r="D14">
        <f t="shared" si="0"/>
        <v>3.7666268796864556E-2</v>
      </c>
      <c r="E14">
        <f t="shared" si="0"/>
        <v>0.16348206943083601</v>
      </c>
    </row>
    <row r="15" spans="1:10" x14ac:dyDescent="0.25">
      <c r="A15">
        <f t="shared" si="2"/>
        <v>11</v>
      </c>
      <c r="B15">
        <f t="shared" si="1"/>
        <v>4.9157985005762153E-4</v>
      </c>
      <c r="C15">
        <f t="shared" si="1"/>
        <v>2.0433857192320333E-3</v>
      </c>
      <c r="D15">
        <f t="shared" si="0"/>
        <v>2.6356903597431182E-2</v>
      </c>
      <c r="E15">
        <f t="shared" si="0"/>
        <v>0.1842363576940059</v>
      </c>
    </row>
    <row r="16" spans="1:10" x14ac:dyDescent="0.25">
      <c r="A16">
        <f t="shared" si="2"/>
        <v>12</v>
      </c>
      <c r="B16">
        <f t="shared" si="1"/>
        <v>2.8546479167585506E-4</v>
      </c>
      <c r="C16">
        <f t="shared" si="1"/>
        <v>1.2393760883331792E-3</v>
      </c>
      <c r="D16">
        <f t="shared" si="0"/>
        <v>1.8215034094937171E-2</v>
      </c>
      <c r="E16">
        <f t="shared" si="0"/>
        <v>0.1967223682253218</v>
      </c>
    </row>
    <row r="17" spans="1:5" x14ac:dyDescent="0.25">
      <c r="A17">
        <f t="shared" si="2"/>
        <v>13</v>
      </c>
      <c r="B17">
        <f t="shared" si="1"/>
        <v>1.66350556202859E-4</v>
      </c>
      <c r="C17">
        <f t="shared" si="1"/>
        <v>7.5171959648878618E-4</v>
      </c>
      <c r="D17">
        <f t="shared" si="0"/>
        <v>1.245735689655085E-2</v>
      </c>
      <c r="E17">
        <f t="shared" si="0"/>
        <v>0.20075214471315356</v>
      </c>
    </row>
    <row r="18" spans="1:5" x14ac:dyDescent="0.25">
      <c r="A18">
        <f t="shared" si="2"/>
        <v>14</v>
      </c>
      <c r="B18">
        <f t="shared" si="1"/>
        <v>9.7226505045914372E-5</v>
      </c>
      <c r="C18">
        <f t="shared" si="1"/>
        <v>4.5594098277725812E-4</v>
      </c>
      <c r="D18">
        <f t="shared" si="0"/>
        <v>8.4441451706570563E-3</v>
      </c>
      <c r="E18">
        <f t="shared" si="0"/>
        <v>0.19711214983782391</v>
      </c>
    </row>
    <row r="19" spans="1:5" x14ac:dyDescent="0.25">
      <c r="A19">
        <f t="shared" si="2"/>
        <v>15</v>
      </c>
      <c r="B19">
        <f t="shared" si="1"/>
        <v>5.6971259661427418E-5</v>
      </c>
      <c r="C19">
        <f t="shared" si="1"/>
        <v>2.7654218507391681E-4</v>
      </c>
      <c r="D19">
        <f t="shared" si="0"/>
        <v>5.680064732503225E-3</v>
      </c>
      <c r="E19">
        <f t="shared" si="0"/>
        <v>0.18720916476756227</v>
      </c>
    </row>
    <row r="20" spans="1:5" x14ac:dyDescent="0.25">
      <c r="A20">
        <f t="shared" si="2"/>
        <v>16</v>
      </c>
      <c r="B20">
        <f t="shared" si="1"/>
        <v>3.3457556441221342E-5</v>
      </c>
      <c r="C20">
        <f t="shared" si="1"/>
        <v>1.6773131395125593E-4</v>
      </c>
      <c r="D20">
        <f t="shared" si="0"/>
        <v>3.7953263843924097E-3</v>
      </c>
      <c r="E20">
        <f t="shared" si="0"/>
        <v>0.17272952078301443</v>
      </c>
    </row>
    <row r="21" spans="1:5" x14ac:dyDescent="0.25">
      <c r="A21">
        <f t="shared" si="2"/>
        <v>17</v>
      </c>
      <c r="B21">
        <f t="shared" si="1"/>
        <v>1.9687134527509619E-5</v>
      </c>
      <c r="C21">
        <f t="shared" si="1"/>
        <v>1.0173418450532208E-4</v>
      </c>
      <c r="D21">
        <f t="shared" si="0"/>
        <v>2.5211303276253608E-3</v>
      </c>
      <c r="E21">
        <f t="shared" si="0"/>
        <v>0.1553665166489219</v>
      </c>
    </row>
    <row r="22" spans="1:5" x14ac:dyDescent="0.25">
      <c r="A22">
        <f t="shared" si="2"/>
        <v>18</v>
      </c>
      <c r="B22">
        <f t="shared" si="1"/>
        <v>1.1604420995562323E-5</v>
      </c>
      <c r="C22">
        <f t="shared" si="1"/>
        <v>6.1704902043339781E-5</v>
      </c>
      <c r="D22">
        <f t="shared" si="0"/>
        <v>1.666032355170173E-3</v>
      </c>
      <c r="E22">
        <f t="shared" si="0"/>
        <v>0.13663547852839383</v>
      </c>
    </row>
    <row r="23" spans="1:5" x14ac:dyDescent="0.25">
      <c r="A23">
        <f t="shared" si="2"/>
        <v>19</v>
      </c>
      <c r="B23">
        <f t="shared" si="1"/>
        <v>6.8507116348431001E-6</v>
      </c>
      <c r="C23">
        <f t="shared" si="1"/>
        <v>3.7425914943850299E-5</v>
      </c>
      <c r="D23">
        <f t="shared" si="0"/>
        <v>1.0958669622305338E-3</v>
      </c>
      <c r="E23">
        <f t="shared" si="0"/>
        <v>0.11777235630694718</v>
      </c>
    </row>
    <row r="24" spans="1:5" x14ac:dyDescent="0.25">
      <c r="A24">
        <f t="shared" si="2"/>
        <v>20</v>
      </c>
      <c r="B24">
        <f t="shared" si="1"/>
        <v>4.0499554780445588E-6</v>
      </c>
      <c r="C24">
        <f t="shared" si="1"/>
        <v>2.2699964881242427E-5</v>
      </c>
      <c r="D24">
        <f t="shared" ref="D24:E39" si="3">((0.5^(D$3/2))*($A24^((0.5*D$3)-1))*(EXP(-0.5*($A24))))/(FACT((0.5*D$3)-1))</f>
        <v>7.1783591830559693E-4</v>
      </c>
      <c r="E24">
        <f t="shared" si="3"/>
        <v>9.9699433097999571E-2</v>
      </c>
    </row>
    <row r="25" spans="1:5" x14ac:dyDescent="0.25">
      <c r="A25">
        <f t="shared" si="2"/>
        <v>21</v>
      </c>
      <c r="B25">
        <f t="shared" ref="B25:C39" si="4">((0.5^(B$3/2))*($A25^((B$3/2)-1))*(EXP(-0.5*$A25)))/(EXP(GAMMALN(B$3/2)))</f>
        <v>2.3972225728510397E-6</v>
      </c>
      <c r="C25">
        <f t="shared" si="4"/>
        <v>1.3768224674873579E-5</v>
      </c>
      <c r="D25">
        <f t="shared" si="3"/>
        <v>4.6844854347520196E-4</v>
      </c>
      <c r="E25">
        <f t="shared" si="3"/>
        <v>8.3037810974636167E-2</v>
      </c>
    </row>
    <row r="26" spans="1:5" x14ac:dyDescent="0.25">
      <c r="A26">
        <f t="shared" si="2"/>
        <v>22</v>
      </c>
      <c r="B26">
        <f t="shared" si="4"/>
        <v>1.4205594857744214E-6</v>
      </c>
      <c r="C26">
        <f t="shared" si="4"/>
        <v>8.3508503951228296E-6</v>
      </c>
      <c r="D26">
        <f t="shared" si="3"/>
        <v>3.0466301185114934E-4</v>
      </c>
      <c r="E26">
        <f t="shared" si="3"/>
        <v>6.8147614891165859E-2</v>
      </c>
    </row>
    <row r="27" spans="1:5" x14ac:dyDescent="0.25">
      <c r="A27">
        <f t="shared" si="2"/>
        <v>23</v>
      </c>
      <c r="B27">
        <f t="shared" si="4"/>
        <v>8.4267402248654228E-7</v>
      </c>
      <c r="C27">
        <f t="shared" si="4"/>
        <v>5.0650467993153553E-6</v>
      </c>
      <c r="D27">
        <f t="shared" si="3"/>
        <v>1.9752870794434294E-4</v>
      </c>
      <c r="E27">
        <f t="shared" si="3"/>
        <v>5.5180664786311465E-2</v>
      </c>
    </row>
    <row r="28" spans="1:5" x14ac:dyDescent="0.25">
      <c r="A28">
        <f t="shared" si="2"/>
        <v>24</v>
      </c>
      <c r="B28">
        <f t="shared" si="4"/>
        <v>5.0034626491685239E-7</v>
      </c>
      <c r="C28">
        <f t="shared" si="4"/>
        <v>3.0721061766641049E-6</v>
      </c>
      <c r="D28">
        <f t="shared" si="3"/>
        <v>1.2770505562148163E-4</v>
      </c>
      <c r="E28">
        <f t="shared" si="3"/>
        <v>4.4134867222784029E-2</v>
      </c>
    </row>
    <row r="29" spans="1:5" x14ac:dyDescent="0.25">
      <c r="A29">
        <f t="shared" si="2"/>
        <v>25</v>
      </c>
      <c r="B29">
        <f t="shared" si="4"/>
        <v>2.973439029468596E-7</v>
      </c>
      <c r="C29">
        <f t="shared" si="4"/>
        <v>1.8633265860393355E-6</v>
      </c>
      <c r="D29">
        <f t="shared" si="3"/>
        <v>8.2348179034599529E-5</v>
      </c>
      <c r="E29">
        <f t="shared" si="3"/>
        <v>3.490370815472045E-2</v>
      </c>
    </row>
    <row r="30" spans="1:5" x14ac:dyDescent="0.25">
      <c r="A30">
        <f t="shared" si="2"/>
        <v>26</v>
      </c>
      <c r="B30">
        <f t="shared" si="4"/>
        <v>1.7684595355550431E-7</v>
      </c>
      <c r="C30">
        <f t="shared" si="4"/>
        <v>1.1301647034905271E-6</v>
      </c>
      <c r="D30">
        <f t="shared" si="3"/>
        <v>5.2973268246010496E-5</v>
      </c>
      <c r="E30">
        <f t="shared" si="3"/>
        <v>2.7317505120647238E-2</v>
      </c>
    </row>
    <row r="31" spans="1:5" x14ac:dyDescent="0.25">
      <c r="A31">
        <f t="shared" si="2"/>
        <v>27</v>
      </c>
      <c r="B31">
        <f t="shared" si="4"/>
        <v>1.0525740966894855E-7</v>
      </c>
      <c r="C31">
        <f t="shared" si="4"/>
        <v>6.8547954319204223E-7</v>
      </c>
      <c r="D31">
        <f t="shared" si="3"/>
        <v>3.4001270976216274E-5</v>
      </c>
      <c r="E31">
        <f t="shared" si="3"/>
        <v>2.1175393885396129E-2</v>
      </c>
    </row>
    <row r="32" spans="1:5" x14ac:dyDescent="0.25">
      <c r="A32">
        <f t="shared" si="2"/>
        <v>28</v>
      </c>
      <c r="B32">
        <f t="shared" si="4"/>
        <v>6.2691448366887185E-8</v>
      </c>
      <c r="C32">
        <f t="shared" si="4"/>
        <v>4.1576435955178394E-7</v>
      </c>
      <c r="D32">
        <f t="shared" si="3"/>
        <v>2.1779069019039761E-5</v>
      </c>
      <c r="E32">
        <f t="shared" si="3"/>
        <v>1.6268480577911141E-2</v>
      </c>
    </row>
    <row r="33" spans="1:9" x14ac:dyDescent="0.25">
      <c r="A33">
        <f t="shared" si="2"/>
        <v>29</v>
      </c>
      <c r="B33">
        <f t="shared" si="4"/>
        <v>3.736294316441337E-8</v>
      </c>
      <c r="C33">
        <f t="shared" si="4"/>
        <v>2.5217383128394401E-7</v>
      </c>
      <c r="D33">
        <f t="shared" si="3"/>
        <v>1.3923615446638196E-5</v>
      </c>
      <c r="E33">
        <f t="shared" si="3"/>
        <v>1.2395371139092779E-2</v>
      </c>
    </row>
    <row r="34" spans="1:9" x14ac:dyDescent="0.25">
      <c r="A34">
        <f t="shared" si="2"/>
        <v>30</v>
      </c>
      <c r="B34">
        <f t="shared" si="4"/>
        <v>2.2280873345249659E-8</v>
      </c>
      <c r="C34">
        <f t="shared" si="4"/>
        <v>1.5295116025091289E-7</v>
      </c>
      <c r="D34">
        <f t="shared" si="3"/>
        <v>8.8856594465233113E-6</v>
      </c>
      <c r="E34">
        <f t="shared" si="3"/>
        <v>9.371593947505065E-3</v>
      </c>
    </row>
    <row r="35" spans="1:9" x14ac:dyDescent="0.25">
      <c r="A35">
        <f t="shared" si="2"/>
        <v>31</v>
      </c>
      <c r="B35">
        <f t="shared" si="4"/>
        <v>1.3294277792728084E-8</v>
      </c>
      <c r="C35">
        <f t="shared" si="4"/>
        <v>9.2769568130798918E-8</v>
      </c>
      <c r="D35">
        <f t="shared" si="3"/>
        <v>5.6611294019620432E-6</v>
      </c>
      <c r="E35">
        <f t="shared" si="3"/>
        <v>7.0344326596923148E-3</v>
      </c>
    </row>
    <row r="36" spans="1:9" x14ac:dyDescent="0.25">
      <c r="A36">
        <f t="shared" si="2"/>
        <v>32</v>
      </c>
      <c r="B36">
        <f t="shared" si="4"/>
        <v>7.936396669916599E-9</v>
      </c>
      <c r="C36">
        <f t="shared" si="4"/>
        <v>5.6267587359629558E-8</v>
      </c>
      <c r="D36">
        <f t="shared" si="3"/>
        <v>3.6011255910162909E-6</v>
      </c>
      <c r="E36">
        <f t="shared" si="3"/>
        <v>5.2445192607298626E-3</v>
      </c>
    </row>
    <row r="37" spans="1:9" x14ac:dyDescent="0.25">
      <c r="A37">
        <f t="shared" si="2"/>
        <v>33</v>
      </c>
      <c r="B37">
        <f t="shared" si="4"/>
        <v>4.7401724789471757E-9</v>
      </c>
      <c r="C37">
        <f t="shared" si="4"/>
        <v>3.412801688167435E-8</v>
      </c>
      <c r="D37">
        <f t="shared" si="3"/>
        <v>2.2873728885214917E-6</v>
      </c>
      <c r="E37">
        <f t="shared" si="3"/>
        <v>3.8852967417462594E-3</v>
      </c>
    </row>
    <row r="38" spans="1:9" x14ac:dyDescent="0.25">
      <c r="A38">
        <f t="shared" si="2"/>
        <v>34</v>
      </c>
      <c r="B38">
        <f t="shared" si="4"/>
        <v>2.8324641054098038E-9</v>
      </c>
      <c r="C38">
        <f t="shared" si="4"/>
        <v>2.0699688593925834E-8</v>
      </c>
      <c r="D38">
        <f t="shared" si="3"/>
        <v>1.4508990423325384E-6</v>
      </c>
      <c r="E38">
        <f t="shared" si="3"/>
        <v>2.8612071688182707E-3</v>
      </c>
    </row>
    <row r="39" spans="1:9" x14ac:dyDescent="0.25">
      <c r="A39">
        <f t="shared" si="2"/>
        <v>35</v>
      </c>
      <c r="B39">
        <f t="shared" si="4"/>
        <v>1.6932559498947999E-9</v>
      </c>
      <c r="C39">
        <f t="shared" si="4"/>
        <v>1.2554995778719909E-8</v>
      </c>
      <c r="D39">
        <f t="shared" si="3"/>
        <v>9.1912302136891312E-7</v>
      </c>
      <c r="E39">
        <f t="shared" si="3"/>
        <v>2.0952284912309168E-3</v>
      </c>
    </row>
    <row r="41" spans="1:9" x14ac:dyDescent="0.25">
      <c r="D41" t="s">
        <v>109</v>
      </c>
    </row>
    <row r="42" spans="1:9" x14ac:dyDescent="0.25">
      <c r="A42" s="7" t="s">
        <v>110</v>
      </c>
      <c r="B42" s="7">
        <v>1</v>
      </c>
      <c r="C42" s="7">
        <v>2</v>
      </c>
      <c r="D42">
        <v>5</v>
      </c>
      <c r="E42">
        <v>15</v>
      </c>
      <c r="F42">
        <v>10</v>
      </c>
      <c r="G42">
        <v>16</v>
      </c>
    </row>
    <row r="43" spans="1:9" x14ac:dyDescent="0.25">
      <c r="A43">
        <v>0</v>
      </c>
      <c r="B43">
        <f t="shared" ref="B43:G52" si="5">1-CHIDIST($A43,B$42)</f>
        <v>0</v>
      </c>
      <c r="C43">
        <f t="shared" si="5"/>
        <v>0</v>
      </c>
      <c r="D43">
        <f t="shared" si="5"/>
        <v>0</v>
      </c>
      <c r="E43">
        <f t="shared" si="5"/>
        <v>0</v>
      </c>
      <c r="F43">
        <f t="shared" si="5"/>
        <v>0</v>
      </c>
      <c r="G43">
        <f t="shared" si="5"/>
        <v>0</v>
      </c>
      <c r="I43" t="s">
        <v>111</v>
      </c>
    </row>
    <row r="44" spans="1:9" x14ac:dyDescent="0.25">
      <c r="A44">
        <v>1</v>
      </c>
      <c r="B44">
        <f t="shared" si="5"/>
        <v>0.68268949213708607</v>
      </c>
      <c r="C44">
        <f t="shared" si="5"/>
        <v>0.39346934028736658</v>
      </c>
      <c r="D44">
        <f t="shared" si="5"/>
        <v>3.7434226752703692E-2</v>
      </c>
      <c r="E44">
        <f t="shared" si="5"/>
        <v>2.5356443100754689E-7</v>
      </c>
      <c r="F44">
        <f t="shared" si="5"/>
        <v>1.7211562995589347E-4</v>
      </c>
      <c r="G44">
        <f t="shared" si="5"/>
        <v>6.2196908623413094E-8</v>
      </c>
    </row>
    <row r="45" spans="1:9" x14ac:dyDescent="0.25">
      <c r="A45">
        <f t="shared" ref="A45:A78" si="6">A44+1</f>
        <v>2</v>
      </c>
      <c r="B45">
        <f t="shared" si="5"/>
        <v>0.84270079294971489</v>
      </c>
      <c r="C45">
        <f t="shared" si="5"/>
        <v>0.63212055882855767</v>
      </c>
      <c r="D45">
        <f t="shared" si="5"/>
        <v>0.15085496391539033</v>
      </c>
      <c r="E45">
        <f t="shared" si="5"/>
        <v>2.9654977282467243E-5</v>
      </c>
      <c r="F45">
        <f t="shared" si="5"/>
        <v>3.6598468273436602E-3</v>
      </c>
      <c r="G45">
        <f t="shared" si="5"/>
        <v>1.0249196674694261E-5</v>
      </c>
    </row>
    <row r="46" spans="1:9" x14ac:dyDescent="0.25">
      <c r="A46">
        <f t="shared" si="6"/>
        <v>3</v>
      </c>
      <c r="B46">
        <f t="shared" si="5"/>
        <v>0.91673548333644961</v>
      </c>
      <c r="C46">
        <f t="shared" si="5"/>
        <v>0.77686983985157021</v>
      </c>
      <c r="D46">
        <f t="shared" si="5"/>
        <v>0.3000141641213725</v>
      </c>
      <c r="E46">
        <f t="shared" si="5"/>
        <v>4.0219855264922444E-4</v>
      </c>
      <c r="F46">
        <f t="shared" si="5"/>
        <v>1.857593622214071E-2</v>
      </c>
      <c r="G46">
        <f t="shared" si="5"/>
        <v>1.6956572886961396E-4</v>
      </c>
    </row>
    <row r="47" spans="1:9" x14ac:dyDescent="0.25">
      <c r="A47">
        <f t="shared" si="6"/>
        <v>4</v>
      </c>
      <c r="B47">
        <f t="shared" si="5"/>
        <v>0.95449973610364158</v>
      </c>
      <c r="C47">
        <f t="shared" si="5"/>
        <v>0.8646647167633873</v>
      </c>
      <c r="D47">
        <f t="shared" si="5"/>
        <v>0.4505840486472199</v>
      </c>
      <c r="E47">
        <f t="shared" si="5"/>
        <v>2.2626558470830727E-3</v>
      </c>
      <c r="F47">
        <f t="shared" si="5"/>
        <v>5.2653017343711195E-2</v>
      </c>
      <c r="G47">
        <f t="shared" si="5"/>
        <v>1.0967189678586786E-3</v>
      </c>
    </row>
    <row r="48" spans="1:9" x14ac:dyDescent="0.25">
      <c r="A48">
        <f t="shared" si="6"/>
        <v>5</v>
      </c>
      <c r="B48">
        <f t="shared" si="5"/>
        <v>0.9746526813225318</v>
      </c>
      <c r="C48">
        <f t="shared" si="5"/>
        <v>0.91791500137610116</v>
      </c>
      <c r="D48">
        <f t="shared" si="5"/>
        <v>0.58411981300449223</v>
      </c>
      <c r="E48">
        <f t="shared" si="5"/>
        <v>7.8735886554810453E-3</v>
      </c>
      <c r="F48">
        <f t="shared" si="5"/>
        <v>0.10882198108584873</v>
      </c>
      <c r="G48">
        <f t="shared" si="5"/>
        <v>4.2466954893445319E-3</v>
      </c>
    </row>
    <row r="49" spans="1:7" x14ac:dyDescent="0.25">
      <c r="A49">
        <f t="shared" si="6"/>
        <v>6</v>
      </c>
      <c r="B49">
        <f t="shared" si="5"/>
        <v>0.98569412156457037</v>
      </c>
      <c r="C49">
        <f t="shared" si="5"/>
        <v>0.95021293163213605</v>
      </c>
      <c r="D49">
        <f t="shared" si="5"/>
        <v>0.69378108158672158</v>
      </c>
      <c r="E49">
        <f t="shared" si="5"/>
        <v>2.0252253282186716E-2</v>
      </c>
      <c r="F49">
        <f t="shared" si="5"/>
        <v>0.18473675547622792</v>
      </c>
      <c r="G49">
        <f t="shared" si="5"/>
        <v>1.190450385635744E-2</v>
      </c>
    </row>
    <row r="50" spans="1:7" x14ac:dyDescent="0.25">
      <c r="A50">
        <f t="shared" si="6"/>
        <v>7</v>
      </c>
      <c r="B50">
        <f t="shared" si="5"/>
        <v>0.99184902840649736</v>
      </c>
      <c r="C50">
        <f t="shared" si="5"/>
        <v>0.96980261657768152</v>
      </c>
      <c r="D50">
        <f t="shared" si="5"/>
        <v>0.77935969206328926</v>
      </c>
      <c r="E50">
        <f t="shared" si="5"/>
        <v>4.2350252667448851E-2</v>
      </c>
      <c r="F50">
        <f t="shared" si="5"/>
        <v>0.27455504669039543</v>
      </c>
      <c r="G50">
        <f t="shared" si="5"/>
        <v>2.6738922091319672E-2</v>
      </c>
    </row>
    <row r="51" spans="1:7" x14ac:dyDescent="0.25">
      <c r="A51">
        <f t="shared" si="6"/>
        <v>8</v>
      </c>
      <c r="B51">
        <f t="shared" si="5"/>
        <v>0.99532226501895271</v>
      </c>
      <c r="C51">
        <f t="shared" si="5"/>
        <v>0.98168436111126578</v>
      </c>
      <c r="D51">
        <f t="shared" si="5"/>
        <v>0.84376437242227764</v>
      </c>
      <c r="E51">
        <f t="shared" si="5"/>
        <v>7.6217296684532476E-2</v>
      </c>
      <c r="F51">
        <f t="shared" si="5"/>
        <v>0.37116306482012651</v>
      </c>
      <c r="G51">
        <f t="shared" si="5"/>
        <v>5.1133615792847364E-2</v>
      </c>
    </row>
    <row r="52" spans="1:7" x14ac:dyDescent="0.25">
      <c r="A52">
        <f t="shared" si="6"/>
        <v>9</v>
      </c>
      <c r="B52">
        <f t="shared" si="5"/>
        <v>0.99730020393673979</v>
      </c>
      <c r="C52">
        <f t="shared" si="5"/>
        <v>0.98889100346175773</v>
      </c>
      <c r="D52">
        <f t="shared" si="5"/>
        <v>0.89093584205022769</v>
      </c>
      <c r="E52">
        <f t="shared" si="5"/>
        <v>0.12248254839871742</v>
      </c>
      <c r="F52">
        <f t="shared" si="5"/>
        <v>0.46789642362528472</v>
      </c>
      <c r="G52">
        <f t="shared" si="5"/>
        <v>8.6586471647356111E-2</v>
      </c>
    </row>
    <row r="53" spans="1:7" x14ac:dyDescent="0.25">
      <c r="A53">
        <f t="shared" si="6"/>
        <v>10</v>
      </c>
      <c r="B53">
        <f t="shared" ref="B53:G62" si="7">1-CHIDIST($A53,B$42)</f>
        <v>0.9984345977419975</v>
      </c>
      <c r="C53">
        <f t="shared" si="7"/>
        <v>0.99326205300091452</v>
      </c>
      <c r="D53">
        <f t="shared" si="7"/>
        <v>0.92476475385348778</v>
      </c>
      <c r="E53">
        <f t="shared" si="7"/>
        <v>0.18026008049639852</v>
      </c>
      <c r="F53">
        <f t="shared" si="7"/>
        <v>0.55950671493478765</v>
      </c>
      <c r="G53">
        <f t="shared" si="7"/>
        <v>0.13337167407000727</v>
      </c>
    </row>
    <row r="54" spans="1:7" x14ac:dyDescent="0.25">
      <c r="A54">
        <f t="shared" si="6"/>
        <v>11</v>
      </c>
      <c r="B54">
        <f t="shared" si="7"/>
        <v>0.99908888112284633</v>
      </c>
      <c r="C54">
        <f t="shared" si="7"/>
        <v>0.99591322856153597</v>
      </c>
      <c r="D54">
        <f t="shared" si="7"/>
        <v>0.94862001651693051</v>
      </c>
      <c r="E54">
        <f t="shared" si="7"/>
        <v>0.24740562928877763</v>
      </c>
      <c r="F54">
        <f t="shared" si="7"/>
        <v>0.64248199757207458</v>
      </c>
      <c r="G54">
        <f t="shared" si="7"/>
        <v>0.19051471748049187</v>
      </c>
    </row>
    <row r="55" spans="1:7" x14ac:dyDescent="0.25">
      <c r="A55">
        <f t="shared" si="6"/>
        <v>12</v>
      </c>
      <c r="B55">
        <f t="shared" si="7"/>
        <v>0.99946799449486079</v>
      </c>
      <c r="C55">
        <f t="shared" si="7"/>
        <v>0.99752124782333362</v>
      </c>
      <c r="D55">
        <f t="shared" si="7"/>
        <v>0.96521221949375813</v>
      </c>
      <c r="E55">
        <f t="shared" si="7"/>
        <v>0.32097094290958528</v>
      </c>
      <c r="F55">
        <f t="shared" si="7"/>
        <v>0.71494349968336879</v>
      </c>
      <c r="G55">
        <f t="shared" si="7"/>
        <v>0.25602023954628306</v>
      </c>
    </row>
    <row r="56" spans="1:7" x14ac:dyDescent="0.25">
      <c r="A56">
        <f t="shared" si="6"/>
        <v>13</v>
      </c>
      <c r="B56">
        <f t="shared" si="7"/>
        <v>0.99968850902323259</v>
      </c>
      <c r="C56">
        <f t="shared" si="7"/>
        <v>0.99849656080702243</v>
      </c>
      <c r="D56">
        <f t="shared" si="7"/>
        <v>0.97662123189643613</v>
      </c>
      <c r="E56">
        <f t="shared" si="7"/>
        <v>0.39770206077719616</v>
      </c>
      <c r="F56">
        <f t="shared" si="7"/>
        <v>0.77632818318850072</v>
      </c>
      <c r="G56">
        <f t="shared" si="7"/>
        <v>0.32724221986943269</v>
      </c>
    </row>
    <row r="57" spans="1:7" x14ac:dyDescent="0.25">
      <c r="A57">
        <f t="shared" si="6"/>
        <v>14</v>
      </c>
      <c r="B57">
        <f t="shared" si="7"/>
        <v>0.99981718936701813</v>
      </c>
      <c r="C57">
        <f t="shared" si="7"/>
        <v>0.99908811803444553</v>
      </c>
      <c r="D57">
        <f t="shared" si="7"/>
        <v>0.98439058389973311</v>
      </c>
      <c r="E57">
        <f t="shared" si="7"/>
        <v>0.474470870237091</v>
      </c>
      <c r="F57">
        <f t="shared" si="7"/>
        <v>0.82700839211792865</v>
      </c>
      <c r="G57">
        <f t="shared" si="7"/>
        <v>0.4012861644769633</v>
      </c>
    </row>
    <row r="58" spans="1:7" x14ac:dyDescent="0.25">
      <c r="A58">
        <f t="shared" si="6"/>
        <v>15</v>
      </c>
      <c r="B58">
        <f t="shared" si="7"/>
        <v>0.99989248882327053</v>
      </c>
      <c r="C58">
        <f t="shared" si="7"/>
        <v>0.99944691562985222</v>
      </c>
      <c r="D58">
        <f t="shared" si="7"/>
        <v>0.98963766208421355</v>
      </c>
      <c r="E58">
        <f t="shared" si="7"/>
        <v>0.5485827887742748</v>
      </c>
      <c r="F58">
        <f t="shared" si="7"/>
        <v>0.8679381437122794</v>
      </c>
      <c r="G58">
        <f t="shared" si="7"/>
        <v>0.47536147351239455</v>
      </c>
    </row>
    <row r="59" spans="1:7" x14ac:dyDescent="0.25">
      <c r="A59">
        <f t="shared" si="6"/>
        <v>16</v>
      </c>
      <c r="B59">
        <f t="shared" si="7"/>
        <v>0.99993665751633376</v>
      </c>
      <c r="C59">
        <f t="shared" si="7"/>
        <v>0.99966453737209748</v>
      </c>
      <c r="D59">
        <f t="shared" si="7"/>
        <v>0.99315592607757952</v>
      </c>
      <c r="E59">
        <f t="shared" si="7"/>
        <v>0.61794833849713615</v>
      </c>
      <c r="F59">
        <f t="shared" si="7"/>
        <v>0.90036759951295398</v>
      </c>
      <c r="G59">
        <f t="shared" si="7"/>
        <v>0.54703919051300576</v>
      </c>
    </row>
    <row r="60" spans="1:7" x14ac:dyDescent="0.25">
      <c r="A60">
        <f t="shared" si="6"/>
        <v>17</v>
      </c>
      <c r="B60">
        <f t="shared" si="7"/>
        <v>0.99996262018159832</v>
      </c>
      <c r="C60">
        <f t="shared" si="7"/>
        <v>0.99979653163098936</v>
      </c>
      <c r="D60">
        <f t="shared" si="7"/>
        <v>0.99550020302202946</v>
      </c>
      <c r="E60">
        <f t="shared" si="7"/>
        <v>0.68113559454768546</v>
      </c>
      <c r="F60">
        <f t="shared" si="7"/>
        <v>0.92563602018541968</v>
      </c>
      <c r="G60">
        <f t="shared" si="7"/>
        <v>0.61440289817284732</v>
      </c>
    </row>
    <row r="61" spans="1:7" x14ac:dyDescent="0.25">
      <c r="A61">
        <f t="shared" si="6"/>
        <v>18</v>
      </c>
      <c r="B61">
        <f t="shared" si="7"/>
        <v>0.99997790950300136</v>
      </c>
      <c r="C61">
        <f t="shared" si="7"/>
        <v>0.99987659019591335</v>
      </c>
      <c r="D61">
        <f t="shared" si="7"/>
        <v>0.99705359541211969</v>
      </c>
      <c r="E61">
        <f t="shared" si="7"/>
        <v>0.7373344393276775</v>
      </c>
      <c r="F61">
        <f t="shared" si="7"/>
        <v>0.94503635850489509</v>
      </c>
      <c r="G61">
        <f t="shared" si="7"/>
        <v>0.67610303568710406</v>
      </c>
    </row>
    <row r="62" spans="1:7" x14ac:dyDescent="0.25">
      <c r="A62">
        <f t="shared" si="6"/>
        <v>19</v>
      </c>
      <c r="B62">
        <f t="shared" si="7"/>
        <v>0.99998692815463319</v>
      </c>
      <c r="C62">
        <f t="shared" si="7"/>
        <v>0.99992514817011235</v>
      </c>
      <c r="D62">
        <f t="shared" si="7"/>
        <v>0.998077863179057</v>
      </c>
      <c r="E62">
        <f t="shared" si="7"/>
        <v>0.78626611684757441</v>
      </c>
      <c r="F62">
        <f t="shared" si="7"/>
        <v>0.95973731765939008</v>
      </c>
      <c r="G62">
        <f t="shared" si="7"/>
        <v>0.73133681821615637</v>
      </c>
    </row>
    <row r="63" spans="1:7" x14ac:dyDescent="0.25">
      <c r="A63">
        <f t="shared" si="6"/>
        <v>20</v>
      </c>
      <c r="B63">
        <f t="shared" ref="B63:G72" si="8">1-CHIDIST($A63,B$42)</f>
        <v>0.99999225578356898</v>
      </c>
      <c r="C63">
        <f t="shared" si="8"/>
        <v>0.99995460007023751</v>
      </c>
      <c r="D63">
        <f t="shared" si="8"/>
        <v>0.99875026943696865</v>
      </c>
      <c r="E63">
        <f t="shared" si="8"/>
        <v>0.82806731062339911</v>
      </c>
      <c r="F63">
        <f t="shared" si="8"/>
        <v>0.97074731192303898</v>
      </c>
      <c r="G63">
        <f t="shared" si="8"/>
        <v>0.77977935339830107</v>
      </c>
    </row>
    <row r="64" spans="1:7" x14ac:dyDescent="0.25">
      <c r="A64">
        <f t="shared" si="6"/>
        <v>21</v>
      </c>
      <c r="B64">
        <f t="shared" si="8"/>
        <v>0.99999540716628821</v>
      </c>
      <c r="C64">
        <f t="shared" si="8"/>
        <v>0.99997246355065028</v>
      </c>
      <c r="D64">
        <f t="shared" si="8"/>
        <v>0.9991899403818103</v>
      </c>
      <c r="E64">
        <f t="shared" si="8"/>
        <v>0.86317067999749619</v>
      </c>
      <c r="F64">
        <f t="shared" si="8"/>
        <v>0.97890643441256209</v>
      </c>
      <c r="G64">
        <f t="shared" si="8"/>
        <v>0.82148942484201115</v>
      </c>
    </row>
    <row r="65" spans="1:7" x14ac:dyDescent="0.25">
      <c r="A65">
        <f t="shared" si="6"/>
        <v>22</v>
      </c>
      <c r="B65">
        <f t="shared" si="8"/>
        <v>0.99999727349534384</v>
      </c>
      <c r="C65">
        <f t="shared" si="8"/>
        <v>0.99998329829920973</v>
      </c>
      <c r="D65">
        <f t="shared" si="8"/>
        <v>0.99947640168389318</v>
      </c>
      <c r="E65">
        <f t="shared" si="8"/>
        <v>0.89219609159383606</v>
      </c>
      <c r="F65">
        <f t="shared" si="8"/>
        <v>0.98489539934782155</v>
      </c>
      <c r="G65">
        <f t="shared" si="8"/>
        <v>0.85680846534925714</v>
      </c>
    </row>
    <row r="66" spans="1:7" x14ac:dyDescent="0.25">
      <c r="A66">
        <f t="shared" si="6"/>
        <v>23</v>
      </c>
      <c r="B66">
        <f t="shared" si="8"/>
        <v>0.99999837998601748</v>
      </c>
      <c r="C66">
        <f t="shared" si="8"/>
        <v>0.99998986990640137</v>
      </c>
      <c r="D66">
        <f t="shared" si="8"/>
        <v>0.99966243394238619</v>
      </c>
      <c r="E66">
        <f t="shared" si="8"/>
        <v>0.91586013558549184</v>
      </c>
      <c r="F66">
        <f t="shared" si="8"/>
        <v>0.98925342161671725</v>
      </c>
      <c r="G66">
        <f t="shared" si="8"/>
        <v>0.88626549470958904</v>
      </c>
    </row>
    <row r="67" spans="1:7" x14ac:dyDescent="0.25">
      <c r="A67">
        <f t="shared" si="6"/>
        <v>24</v>
      </c>
      <c r="B67">
        <f t="shared" si="8"/>
        <v>0.99999903664299139</v>
      </c>
      <c r="C67">
        <f t="shared" si="8"/>
        <v>0.99999385578764666</v>
      </c>
      <c r="D67">
        <f t="shared" si="8"/>
        <v>0.99978288705654728</v>
      </c>
      <c r="E67">
        <f t="shared" si="8"/>
        <v>0.93490651360116939</v>
      </c>
      <c r="F67">
        <f t="shared" si="8"/>
        <v>0.99239960931893301</v>
      </c>
      <c r="G67">
        <f t="shared" si="8"/>
        <v>0.91049550315982408</v>
      </c>
    </row>
    <row r="68" spans="1:7" x14ac:dyDescent="0.25">
      <c r="A68">
        <f t="shared" si="6"/>
        <v>25</v>
      </c>
      <c r="B68">
        <f t="shared" si="8"/>
        <v>0.99999942669685626</v>
      </c>
      <c r="C68">
        <f t="shared" si="8"/>
        <v>0.99999627334682795</v>
      </c>
      <c r="D68">
        <f t="shared" si="8"/>
        <v>0.99986066620881442</v>
      </c>
      <c r="E68">
        <f t="shared" si="8"/>
        <v>0.95005656637357161</v>
      </c>
      <c r="F68">
        <f t="shared" si="8"/>
        <v>0.99465449451286592</v>
      </c>
      <c r="G68">
        <f t="shared" si="8"/>
        <v>0.93017453681595241</v>
      </c>
    </row>
    <row r="69" spans="1:7" x14ac:dyDescent="0.25">
      <c r="A69">
        <f t="shared" si="6"/>
        <v>26</v>
      </c>
      <c r="B69">
        <f t="shared" si="8"/>
        <v>0.99999965858264228</v>
      </c>
      <c r="C69">
        <f t="shared" si="8"/>
        <v>0.99999773967059302</v>
      </c>
      <c r="D69">
        <f t="shared" si="8"/>
        <v>0.99991076401665502</v>
      </c>
      <c r="E69">
        <f t="shared" si="8"/>
        <v>0.96197732378744594</v>
      </c>
      <c r="F69">
        <f t="shared" si="8"/>
        <v>0.99625981409419007</v>
      </c>
      <c r="G69">
        <f t="shared" si="8"/>
        <v>0.9459717516090953</v>
      </c>
    </row>
    <row r="70" spans="1:7" x14ac:dyDescent="0.25">
      <c r="A70">
        <f t="shared" si="6"/>
        <v>27</v>
      </c>
      <c r="B70">
        <f t="shared" si="8"/>
        <v>0.99999979654453852</v>
      </c>
      <c r="C70">
        <f t="shared" si="8"/>
        <v>0.99999862904091363</v>
      </c>
      <c r="D70">
        <f t="shared" si="8"/>
        <v>0.9999429575433173</v>
      </c>
      <c r="E70">
        <f t="shared" si="8"/>
        <v>0.97126364988965652</v>
      </c>
      <c r="F70">
        <f t="shared" si="8"/>
        <v>0.99739565971367405</v>
      </c>
      <c r="G70">
        <f t="shared" si="8"/>
        <v>0.95851684701224482</v>
      </c>
    </row>
    <row r="71" spans="1:7" x14ac:dyDescent="0.25">
      <c r="A71">
        <f t="shared" si="6"/>
        <v>28</v>
      </c>
      <c r="B71">
        <f t="shared" si="8"/>
        <v>0.9999998786845492</v>
      </c>
      <c r="C71">
        <f t="shared" si="8"/>
        <v>0.9999991684712809</v>
      </c>
      <c r="D71">
        <f t="shared" si="8"/>
        <v>0.99996360123309425</v>
      </c>
      <c r="E71">
        <f t="shared" si="8"/>
        <v>0.97843096602674884</v>
      </c>
      <c r="F71">
        <f t="shared" si="8"/>
        <v>0.99819475115082612</v>
      </c>
      <c r="G71">
        <f t="shared" si="8"/>
        <v>0.96838034436261566</v>
      </c>
    </row>
    <row r="72" spans="1:7" x14ac:dyDescent="0.25">
      <c r="A72">
        <f t="shared" si="6"/>
        <v>29</v>
      </c>
      <c r="B72">
        <f t="shared" si="8"/>
        <v>0.99999992762170131</v>
      </c>
      <c r="C72">
        <f t="shared" si="8"/>
        <v>0.99999949565233748</v>
      </c>
      <c r="D72">
        <f t="shared" si="8"/>
        <v>0.99997681241419689</v>
      </c>
      <c r="E72">
        <f t="shared" si="8"/>
        <v>0.98391536973519111</v>
      </c>
      <c r="F72">
        <f t="shared" si="8"/>
        <v>0.99875395525000576</v>
      </c>
      <c r="G72">
        <f t="shared" si="8"/>
        <v>0.97606388002765132</v>
      </c>
    </row>
    <row r="73" spans="1:7" x14ac:dyDescent="0.25">
      <c r="A73">
        <f t="shared" si="6"/>
        <v>30</v>
      </c>
      <c r="B73">
        <f t="shared" ref="B73:G78" si="9">1-CHIDIST($A73,B$42)</f>
        <v>0.99999995679536946</v>
      </c>
      <c r="C73">
        <f t="shared" si="9"/>
        <v>0.99999969409767953</v>
      </c>
      <c r="D73">
        <f t="shared" si="9"/>
        <v>0.99998525141896155</v>
      </c>
      <c r="E73">
        <f t="shared" si="9"/>
        <v>0.98807850406184028</v>
      </c>
      <c r="F73">
        <f t="shared" si="9"/>
        <v>0.99914335878922467</v>
      </c>
      <c r="G73">
        <f t="shared" si="9"/>
        <v>0.9819978068521692</v>
      </c>
    </row>
    <row r="74" spans="1:7" x14ac:dyDescent="0.25">
      <c r="A74">
        <f t="shared" si="6"/>
        <v>31</v>
      </c>
      <c r="B74">
        <f t="shared" si="9"/>
        <v>0.99999997419715692</v>
      </c>
      <c r="C74">
        <f t="shared" si="9"/>
        <v>0.99999981446086372</v>
      </c>
      <c r="D74">
        <f t="shared" si="9"/>
        <v>0.99999063275129463</v>
      </c>
      <c r="E74">
        <f t="shared" si="9"/>
        <v>0.99121512278388535</v>
      </c>
      <c r="F74">
        <f t="shared" si="9"/>
        <v>0.99941327451778328</v>
      </c>
      <c r="G74">
        <f t="shared" si="9"/>
        <v>0.98654375088897595</v>
      </c>
    </row>
    <row r="75" spans="1:7" x14ac:dyDescent="0.25">
      <c r="A75">
        <f t="shared" si="6"/>
        <v>32</v>
      </c>
      <c r="B75">
        <f t="shared" si="9"/>
        <v>0.99999998458274209</v>
      </c>
      <c r="C75">
        <f t="shared" si="9"/>
        <v>0.99999988746482527</v>
      </c>
      <c r="D75">
        <f t="shared" si="9"/>
        <v>0.99999405873989522</v>
      </c>
      <c r="E75">
        <f t="shared" si="9"/>
        <v>0.99356185222239912</v>
      </c>
      <c r="F75">
        <f t="shared" si="9"/>
        <v>0.99959956233662395</v>
      </c>
      <c r="G75">
        <f t="shared" si="9"/>
        <v>0.99000021904689517</v>
      </c>
    </row>
    <row r="76" spans="1:7" x14ac:dyDescent="0.25">
      <c r="A76">
        <f t="shared" si="6"/>
        <v>33</v>
      </c>
      <c r="B76">
        <f t="shared" si="9"/>
        <v>0.99999999078411284</v>
      </c>
      <c r="C76">
        <f t="shared" si="9"/>
        <v>0.99999993174396629</v>
      </c>
      <c r="D76">
        <f t="shared" si="9"/>
        <v>0.99999623656750947</v>
      </c>
      <c r="E76">
        <f t="shared" si="9"/>
        <v>0.99530612470631974</v>
      </c>
      <c r="F76">
        <f t="shared" si="9"/>
        <v>0.99972761416551237</v>
      </c>
      <c r="G76">
        <f t="shared" si="9"/>
        <v>0.99260980862928971</v>
      </c>
    </row>
    <row r="77" spans="1:7" x14ac:dyDescent="0.25">
      <c r="A77">
        <f t="shared" si="6"/>
        <v>34</v>
      </c>
      <c r="B77">
        <f t="shared" si="9"/>
        <v>0.99999999448879273</v>
      </c>
      <c r="C77">
        <f t="shared" si="9"/>
        <v>0.99999995860062285</v>
      </c>
      <c r="D77">
        <f t="shared" si="9"/>
        <v>0.99999761899556305</v>
      </c>
      <c r="E77">
        <f t="shared" si="9"/>
        <v>0.99659463655343605</v>
      </c>
      <c r="F77">
        <f t="shared" si="9"/>
        <v>0.99981530185359857</v>
      </c>
      <c r="G77">
        <f t="shared" si="9"/>
        <v>0.99456698082718675</v>
      </c>
    </row>
    <row r="78" spans="1:7" x14ac:dyDescent="0.25">
      <c r="A78">
        <f t="shared" si="6"/>
        <v>35</v>
      </c>
      <c r="B78">
        <f t="shared" si="9"/>
        <v>0.9999999967029467</v>
      </c>
      <c r="C78">
        <f t="shared" si="9"/>
        <v>0.99999997489000847</v>
      </c>
      <c r="D78">
        <f t="shared" si="9"/>
        <v>0.99999849534933782</v>
      </c>
      <c r="E78">
        <f t="shared" si="9"/>
        <v>0.99754096696889138</v>
      </c>
      <c r="F78">
        <f t="shared" si="9"/>
        <v>0.99987513474721701</v>
      </c>
      <c r="G78">
        <f t="shared" si="9"/>
        <v>0.99602570318931205</v>
      </c>
    </row>
  </sheetData>
  <phoneticPr fontId="2" type="noConversion"/>
  <pageMargins left="0.75" right="0.75" top="1" bottom="1" header="0.5" footer="0.5"/>
  <pageSetup orientation="portrait" horizontalDpi="0" verticalDpi="0" r:id="rId1"/>
  <headerFooter alignWithMargins="0"/>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9:AA70"/>
  <sheetViews>
    <sheetView topLeftCell="A85" workbookViewId="0">
      <selection activeCell="W42" sqref="W42"/>
    </sheetView>
  </sheetViews>
  <sheetFormatPr defaultRowHeight="13.2" x14ac:dyDescent="0.25"/>
  <sheetData>
    <row r="9" spans="3:24" x14ac:dyDescent="0.25">
      <c r="F9" t="s">
        <v>136</v>
      </c>
      <c r="T9" t="s">
        <v>136</v>
      </c>
    </row>
    <row r="10" spans="3:24" x14ac:dyDescent="0.25">
      <c r="C10" t="s">
        <v>124</v>
      </c>
      <c r="D10" t="s">
        <v>129</v>
      </c>
      <c r="E10" t="s">
        <v>130</v>
      </c>
      <c r="F10" t="s">
        <v>131</v>
      </c>
      <c r="G10" t="s">
        <v>132</v>
      </c>
      <c r="H10" t="s">
        <v>133</v>
      </c>
      <c r="I10" t="s">
        <v>134</v>
      </c>
      <c r="J10" t="s">
        <v>135</v>
      </c>
      <c r="K10" t="s">
        <v>138</v>
      </c>
      <c r="Q10" t="s">
        <v>124</v>
      </c>
      <c r="R10" t="s">
        <v>129</v>
      </c>
      <c r="S10" t="s">
        <v>130</v>
      </c>
      <c r="T10" t="s">
        <v>131</v>
      </c>
      <c r="U10" t="s">
        <v>132</v>
      </c>
      <c r="V10" t="s">
        <v>133</v>
      </c>
      <c r="W10" t="s">
        <v>134</v>
      </c>
      <c r="X10" t="s">
        <v>135</v>
      </c>
    </row>
    <row r="11" spans="3:24" x14ac:dyDescent="0.25">
      <c r="C11" t="s">
        <v>125</v>
      </c>
      <c r="D11" s="8">
        <v>49938</v>
      </c>
      <c r="E11" s="8">
        <v>1055</v>
      </c>
      <c r="F11" s="8">
        <v>1498</v>
      </c>
      <c r="G11" s="8">
        <v>8138</v>
      </c>
      <c r="H11" s="8">
        <v>5546</v>
      </c>
      <c r="I11" s="8">
        <v>47300</v>
      </c>
      <c r="J11" s="8">
        <f>SUM(D11:I11)</f>
        <v>113475</v>
      </c>
      <c r="K11" s="11">
        <f>J11/J$15</f>
        <v>0.84866502131478572</v>
      </c>
      <c r="Q11" t="s">
        <v>125</v>
      </c>
      <c r="R11" s="9">
        <f>((D11-D35)^2)/D35</f>
        <v>128.21428679793797</v>
      </c>
      <c r="S11" s="9">
        <f t="shared" ref="R11:W14" si="0">((E11-E35)^2)/E35</f>
        <v>7.8384998812712299</v>
      </c>
      <c r="T11" s="9">
        <f t="shared" si="0"/>
        <v>44.574499279188885</v>
      </c>
      <c r="U11" s="9">
        <f t="shared" si="0"/>
        <v>0.39029280058572902</v>
      </c>
      <c r="V11" s="9">
        <f t="shared" si="0"/>
        <v>8.7646073601814478E-2</v>
      </c>
      <c r="W11" s="9">
        <f t="shared" si="0"/>
        <v>91.325612511035999</v>
      </c>
      <c r="X11" s="9">
        <f>SUM(R11:W11)</f>
        <v>272.43083734362165</v>
      </c>
    </row>
    <row r="12" spans="3:24" x14ac:dyDescent="0.25">
      <c r="C12" t="s">
        <v>126</v>
      </c>
      <c r="D12" s="8">
        <v>3444</v>
      </c>
      <c r="E12" s="8">
        <v>156</v>
      </c>
      <c r="F12" s="8">
        <v>507</v>
      </c>
      <c r="G12" s="8">
        <v>1068</v>
      </c>
      <c r="H12" s="8">
        <v>795</v>
      </c>
      <c r="I12" s="8">
        <v>7656</v>
      </c>
      <c r="J12" s="8">
        <f>SUM(D12:I12)</f>
        <v>13626</v>
      </c>
      <c r="K12" s="11">
        <f>J12/J$15</f>
        <v>0.10190711240744896</v>
      </c>
      <c r="Q12" t="s">
        <v>126</v>
      </c>
      <c r="R12" s="52">
        <f t="shared" si="0"/>
        <v>893.07645024309022</v>
      </c>
      <c r="S12" s="9">
        <f t="shared" si="0"/>
        <v>2.3245112878278107</v>
      </c>
      <c r="T12" s="54">
        <f t="shared" si="0"/>
        <v>402.55342426102038</v>
      </c>
      <c r="U12" s="9">
        <f t="shared" si="0"/>
        <v>9.8033492575907477</v>
      </c>
      <c r="V12" s="9">
        <f t="shared" si="0"/>
        <v>23.890941778447392</v>
      </c>
      <c r="W12" s="53">
        <f t="shared" si="0"/>
        <v>499.13521561911483</v>
      </c>
      <c r="X12" s="9">
        <f>SUM(R12:W12)</f>
        <v>1830.7838924470914</v>
      </c>
    </row>
    <row r="13" spans="3:24" x14ac:dyDescent="0.25">
      <c r="C13" t="s">
        <v>127</v>
      </c>
      <c r="D13" s="8">
        <v>570</v>
      </c>
      <c r="E13" s="8">
        <v>24</v>
      </c>
      <c r="F13" s="8">
        <v>35</v>
      </c>
      <c r="G13" s="8">
        <v>150</v>
      </c>
      <c r="H13" s="8">
        <v>62</v>
      </c>
      <c r="I13" s="8">
        <v>1053</v>
      </c>
      <c r="J13" s="8">
        <f>SUM(D13:I13)</f>
        <v>1894</v>
      </c>
      <c r="K13" s="11">
        <f>J13/J$15</f>
        <v>1.41649839204248E-2</v>
      </c>
      <c r="Q13" t="s">
        <v>127</v>
      </c>
      <c r="R13" s="9">
        <f t="shared" si="0"/>
        <v>62.387641635734553</v>
      </c>
      <c r="S13" s="9">
        <f t="shared" si="0"/>
        <v>1.203629701536062</v>
      </c>
      <c r="T13" s="9">
        <f t="shared" si="0"/>
        <v>0.94424815879432555</v>
      </c>
      <c r="U13" s="9">
        <f t="shared" si="0"/>
        <v>1.6918366587213958</v>
      </c>
      <c r="V13" s="9">
        <f t="shared" si="0"/>
        <v>10.298052364406018</v>
      </c>
      <c r="W13" s="9">
        <f t="shared" si="0"/>
        <v>63.048452526822025</v>
      </c>
      <c r="X13" s="9">
        <f>SUM(R13:W13)</f>
        <v>139.57386104601437</v>
      </c>
    </row>
    <row r="14" spans="3:24" x14ac:dyDescent="0.25">
      <c r="C14" t="s">
        <v>128</v>
      </c>
      <c r="D14" s="8">
        <v>1984</v>
      </c>
      <c r="E14" s="8">
        <v>120</v>
      </c>
      <c r="F14" s="8">
        <v>57</v>
      </c>
      <c r="G14" s="8">
        <v>167</v>
      </c>
      <c r="H14" s="8">
        <v>158</v>
      </c>
      <c r="I14" s="8">
        <v>2229</v>
      </c>
      <c r="J14" s="8">
        <f>SUM(D14:I14)</f>
        <v>4715</v>
      </c>
      <c r="K14" s="12">
        <f>J14/J$15</f>
        <v>3.5262882357340514E-2</v>
      </c>
      <c r="Q14" t="s">
        <v>128</v>
      </c>
      <c r="R14" s="9">
        <f t="shared" si="0"/>
        <v>6.7461662662178554E-2</v>
      </c>
      <c r="S14" s="9">
        <f t="shared" si="0"/>
        <v>109.15493237494248</v>
      </c>
      <c r="T14" s="9">
        <f t="shared" si="0"/>
        <v>3.8835751412769572</v>
      </c>
      <c r="U14" s="9">
        <f t="shared" si="0"/>
        <v>84.858756248874826</v>
      </c>
      <c r="V14" s="9">
        <f t="shared" si="0"/>
        <v>23.260984379434266</v>
      </c>
      <c r="W14" s="9">
        <f t="shared" si="0"/>
        <v>14.974008922369626</v>
      </c>
      <c r="X14" s="9">
        <f>SUM(R14:W14)</f>
        <v>236.19971872956032</v>
      </c>
    </row>
    <row r="15" spans="3:24" x14ac:dyDescent="0.25">
      <c r="C15" t="s">
        <v>135</v>
      </c>
      <c r="D15" s="8">
        <f>SUM(D11:D14)</f>
        <v>55936</v>
      </c>
      <c r="E15" s="8">
        <f t="shared" ref="E15:J15" si="1">SUM(E11:E14)</f>
        <v>1355</v>
      </c>
      <c r="F15" s="8">
        <f t="shared" si="1"/>
        <v>2097</v>
      </c>
      <c r="G15" s="8">
        <f t="shared" si="1"/>
        <v>9523</v>
      </c>
      <c r="H15" s="8">
        <f t="shared" si="1"/>
        <v>6561</v>
      </c>
      <c r="I15" s="8">
        <f t="shared" si="1"/>
        <v>58238</v>
      </c>
      <c r="J15" s="13">
        <f t="shared" si="1"/>
        <v>133710</v>
      </c>
      <c r="K15" s="8">
        <f>SUM(K11:K14)</f>
        <v>1</v>
      </c>
      <c r="Q15" t="s">
        <v>135</v>
      </c>
      <c r="R15" s="9">
        <f t="shared" ref="R15:X15" si="2">SUM(R11:R14)</f>
        <v>1083.7458403394251</v>
      </c>
      <c r="S15" s="9">
        <f t="shared" si="2"/>
        <v>120.52157324557757</v>
      </c>
      <c r="T15" s="9">
        <f t="shared" si="2"/>
        <v>451.95574684028054</v>
      </c>
      <c r="U15" s="9">
        <f t="shared" si="2"/>
        <v>96.744234965772705</v>
      </c>
      <c r="V15" s="9">
        <f t="shared" si="2"/>
        <v>57.537624595889483</v>
      </c>
      <c r="W15" s="9">
        <f t="shared" si="2"/>
        <v>668.48328957934257</v>
      </c>
      <c r="X15" s="10">
        <f t="shared" si="2"/>
        <v>2478.9883095662876</v>
      </c>
    </row>
    <row r="16" spans="3:24" x14ac:dyDescent="0.25">
      <c r="D16" s="8"/>
      <c r="E16" s="8"/>
      <c r="F16" s="8"/>
      <c r="G16" s="8"/>
      <c r="H16" s="8"/>
      <c r="I16" s="8"/>
      <c r="J16" s="8"/>
    </row>
    <row r="17" spans="3:24" x14ac:dyDescent="0.25">
      <c r="C17" s="2" t="s">
        <v>137</v>
      </c>
      <c r="D17" s="11">
        <f t="shared" ref="D17:I17" si="3">D15/$J15</f>
        <v>0.41833819460025429</v>
      </c>
      <c r="E17" s="11">
        <f t="shared" si="3"/>
        <v>1.013387181213073E-2</v>
      </c>
      <c r="F17" s="11">
        <f t="shared" si="3"/>
        <v>1.568319497419789E-2</v>
      </c>
      <c r="G17" s="11">
        <f t="shared" si="3"/>
        <v>7.1221299827985945E-2</v>
      </c>
      <c r="H17" s="11">
        <f t="shared" si="3"/>
        <v>4.9068880412833742E-2</v>
      </c>
      <c r="I17" s="12">
        <f t="shared" si="3"/>
        <v>0.43555455837259743</v>
      </c>
      <c r="J17" s="8">
        <f>SUM(D17:I17)</f>
        <v>1</v>
      </c>
    </row>
    <row r="18" spans="3:24" x14ac:dyDescent="0.25">
      <c r="C18" s="2"/>
      <c r="J18" s="8"/>
    </row>
    <row r="19" spans="3:24" x14ac:dyDescent="0.25">
      <c r="C19" s="2"/>
      <c r="J19" s="8"/>
    </row>
    <row r="20" spans="3:24" x14ac:dyDescent="0.25">
      <c r="C20" s="2"/>
      <c r="J20" s="8"/>
    </row>
    <row r="21" spans="3:24" x14ac:dyDescent="0.25">
      <c r="C21" s="2"/>
      <c r="J21" s="8"/>
    </row>
    <row r="22" spans="3:24" x14ac:dyDescent="0.25">
      <c r="C22" s="2"/>
      <c r="J22" s="8"/>
    </row>
    <row r="23" spans="3:24" x14ac:dyDescent="0.25">
      <c r="C23" s="2"/>
      <c r="J23" s="8"/>
      <c r="T23" t="s">
        <v>136</v>
      </c>
    </row>
    <row r="24" spans="3:24" x14ac:dyDescent="0.25">
      <c r="C24" s="2"/>
      <c r="J24" s="8"/>
      <c r="Q24" t="s">
        <v>124</v>
      </c>
      <c r="R24" t="s">
        <v>129</v>
      </c>
      <c r="S24" t="s">
        <v>130</v>
      </c>
      <c r="T24" t="s">
        <v>131</v>
      </c>
      <c r="U24" t="s">
        <v>132</v>
      </c>
      <c r="V24" t="s">
        <v>133</v>
      </c>
      <c r="W24" t="s">
        <v>134</v>
      </c>
      <c r="X24" t="s">
        <v>135</v>
      </c>
    </row>
    <row r="25" spans="3:24" x14ac:dyDescent="0.25">
      <c r="C25" s="2"/>
      <c r="J25" s="8"/>
      <c r="Q25" t="s">
        <v>125</v>
      </c>
      <c r="R25" s="9">
        <f>2*D11*(LN(D11/D35))</f>
        <v>5060.1958911766305</v>
      </c>
      <c r="S25" s="9">
        <f t="shared" ref="S25:W28" si="4">2*E11*(LN(E11/E35))</f>
        <v>-181.81861585233366</v>
      </c>
      <c r="T25" s="9">
        <f t="shared" si="4"/>
        <v>-516.16927406396792</v>
      </c>
      <c r="U25" s="9">
        <f t="shared" si="4"/>
        <v>112.71539588199249</v>
      </c>
      <c r="V25" s="9">
        <f t="shared" si="4"/>
        <v>-44.094647477632087</v>
      </c>
      <c r="W25" s="9">
        <f t="shared" si="4"/>
        <v>-4156.4439705198638</v>
      </c>
      <c r="X25" s="9">
        <f>SUM(R25:W25)</f>
        <v>274.38477914482519</v>
      </c>
    </row>
    <row r="26" spans="3:24" x14ac:dyDescent="0.25">
      <c r="Q26" t="s">
        <v>126</v>
      </c>
      <c r="R26" s="9">
        <f>2*D12*(LN(D12/D36))</f>
        <v>-3470.7326737258577</v>
      </c>
      <c r="S26" s="9">
        <f t="shared" si="4"/>
        <v>38.061758969780072</v>
      </c>
      <c r="T26" s="9">
        <f t="shared" si="4"/>
        <v>876.03669718786193</v>
      </c>
      <c r="U26" s="9">
        <f t="shared" si="4"/>
        <v>204.56762197214564</v>
      </c>
      <c r="V26" s="9">
        <f t="shared" si="4"/>
        <v>275.28838424943768</v>
      </c>
      <c r="W26" s="9">
        <f t="shared" si="4"/>
        <v>3899.1263038480529</v>
      </c>
      <c r="X26" s="9">
        <f>SUM(R26:W26)</f>
        <v>1822.3480925014205</v>
      </c>
    </row>
    <row r="27" spans="3:24" x14ac:dyDescent="0.25">
      <c r="Q27" t="s">
        <v>127</v>
      </c>
      <c r="R27" s="9">
        <f>2*D13*(LN(D13/D37))</f>
        <v>-375.4530917492732</v>
      </c>
      <c r="S27" s="9">
        <f t="shared" si="4"/>
        <v>10.727010139047934</v>
      </c>
      <c r="T27" s="9">
        <f t="shared" si="4"/>
        <v>11.484711801512702</v>
      </c>
      <c r="U27" s="9">
        <f t="shared" si="4"/>
        <v>31.845711229469202</v>
      </c>
      <c r="V27" s="9">
        <f t="shared" si="4"/>
        <v>-50.192923786200183</v>
      </c>
      <c r="W27" s="9">
        <f t="shared" si="4"/>
        <v>514.04817259593983</v>
      </c>
      <c r="X27" s="9">
        <f>SUM(R27:W27)</f>
        <v>142.4595902304963</v>
      </c>
    </row>
    <row r="28" spans="3:24" x14ac:dyDescent="0.25">
      <c r="Q28" t="s">
        <v>128</v>
      </c>
      <c r="R28" s="9">
        <f>2*D14*(LN(D14/D38))</f>
        <v>23.138155455191416</v>
      </c>
      <c r="S28" s="9">
        <f t="shared" si="4"/>
        <v>221.00624856225554</v>
      </c>
      <c r="T28" s="9">
        <f t="shared" si="4"/>
        <v>-29.672764001988661</v>
      </c>
      <c r="U28" s="9">
        <f t="shared" si="4"/>
        <v>-233.31470876686998</v>
      </c>
      <c r="V28" s="9">
        <f t="shared" si="4"/>
        <v>-120.51573770145532</v>
      </c>
      <c r="W28" s="9">
        <f t="shared" si="4"/>
        <v>365.28562811969152</v>
      </c>
      <c r="X28" s="9">
        <f>SUM(R28:W28)</f>
        <v>225.92682166682451</v>
      </c>
    </row>
    <row r="29" spans="3:24" x14ac:dyDescent="0.25">
      <c r="Q29" t="s">
        <v>135</v>
      </c>
      <c r="R29" s="9">
        <f t="shared" ref="R29:X29" si="5">SUM(R25:R28)</f>
        <v>1237.1482811566912</v>
      </c>
      <c r="S29" s="9">
        <f t="shared" si="5"/>
        <v>87.976401818749878</v>
      </c>
      <c r="T29" s="9">
        <f t="shared" si="5"/>
        <v>341.67937092341811</v>
      </c>
      <c r="U29" s="9">
        <f t="shared" si="5"/>
        <v>115.81402031673738</v>
      </c>
      <c r="V29" s="9">
        <f t="shared" si="5"/>
        <v>60.485075284150099</v>
      </c>
      <c r="W29" s="9">
        <f t="shared" si="5"/>
        <v>622.01613404382044</v>
      </c>
      <c r="X29" s="10">
        <f t="shared" si="5"/>
        <v>2465.1192835435668</v>
      </c>
    </row>
    <row r="33" spans="3:24" x14ac:dyDescent="0.25">
      <c r="F33" t="s">
        <v>136</v>
      </c>
    </row>
    <row r="34" spans="3:24" x14ac:dyDescent="0.25">
      <c r="C34" t="s">
        <v>124</v>
      </c>
      <c r="D34" t="s">
        <v>129</v>
      </c>
      <c r="E34" t="s">
        <v>130</v>
      </c>
      <c r="F34" t="s">
        <v>131</v>
      </c>
      <c r="G34" t="s">
        <v>132</v>
      </c>
      <c r="H34" t="s">
        <v>133</v>
      </c>
      <c r="I34" t="s">
        <v>134</v>
      </c>
      <c r="J34" t="s">
        <v>135</v>
      </c>
      <c r="K34" t="s">
        <v>138</v>
      </c>
    </row>
    <row r="35" spans="3:24" x14ac:dyDescent="0.25">
      <c r="C35" t="s">
        <v>125</v>
      </c>
      <c r="D35" s="8">
        <f t="shared" ref="D35:I35" si="6">D$17*$K11*$J$15</f>
        <v>47470.926632263858</v>
      </c>
      <c r="E35" s="8">
        <f>E$17*$K11*$J$15</f>
        <v>1149.9411038815344</v>
      </c>
      <c r="F35" s="8">
        <f t="shared" si="6"/>
        <v>1779.6505496971056</v>
      </c>
      <c r="G35" s="8">
        <f t="shared" si="6"/>
        <v>8081.8369979807057</v>
      </c>
      <c r="H35" s="8">
        <f t="shared" si="6"/>
        <v>5568.0912048463088</v>
      </c>
      <c r="I35" s="8">
        <f t="shared" si="6"/>
        <v>49424.553511330494</v>
      </c>
      <c r="J35" s="8">
        <f>SUM(D35:I35)</f>
        <v>113475</v>
      </c>
      <c r="K35">
        <f>J35/J$15</f>
        <v>0.84866502131478572</v>
      </c>
    </row>
    <row r="36" spans="3:24" x14ac:dyDescent="0.25">
      <c r="C36" t="s">
        <v>126</v>
      </c>
      <c r="D36" s="8">
        <f t="shared" ref="D36:I38" si="7">D$17*$K12*$J$15</f>
        <v>5700.2762396230646</v>
      </c>
      <c r="E36" s="8">
        <f t="shared" si="7"/>
        <v>138.08413731209333</v>
      </c>
      <c r="F36" s="8">
        <f t="shared" si="7"/>
        <v>213.69921471842048</v>
      </c>
      <c r="G36" s="8">
        <f t="shared" si="7"/>
        <v>970.46143145613644</v>
      </c>
      <c r="H36" s="8">
        <f t="shared" si="7"/>
        <v>668.61256450527264</v>
      </c>
      <c r="I36" s="8">
        <f t="shared" si="7"/>
        <v>5934.8664123850131</v>
      </c>
      <c r="J36" s="8">
        <f>SUM(D36:I36)</f>
        <v>13626</v>
      </c>
      <c r="K36">
        <f>J36/J$15</f>
        <v>0.10190711240744896</v>
      </c>
    </row>
    <row r="37" spans="3:24" x14ac:dyDescent="0.25">
      <c r="C37" t="s">
        <v>127</v>
      </c>
      <c r="D37" s="8">
        <f t="shared" si="7"/>
        <v>792.33254057288161</v>
      </c>
      <c r="E37" s="8">
        <f t="shared" si="7"/>
        <v>19.193553212175605</v>
      </c>
      <c r="F37" s="8">
        <f t="shared" si="7"/>
        <v>29.703971281130805</v>
      </c>
      <c r="G37" s="8">
        <f t="shared" si="7"/>
        <v>134.89314187420538</v>
      </c>
      <c r="H37" s="8">
        <f t="shared" si="7"/>
        <v>92.936459501907109</v>
      </c>
      <c r="I37" s="8">
        <f t="shared" si="7"/>
        <v>824.94033355769955</v>
      </c>
      <c r="J37" s="8">
        <f>SUM(D37:I37)</f>
        <v>1894</v>
      </c>
      <c r="K37">
        <f>J37/J$15</f>
        <v>1.41649839204248E-2</v>
      </c>
    </row>
    <row r="38" spans="3:24" x14ac:dyDescent="0.25">
      <c r="C38" t="s">
        <v>128</v>
      </c>
      <c r="D38" s="8">
        <f t="shared" si="7"/>
        <v>1972.4645875401991</v>
      </c>
      <c r="E38" s="8">
        <f t="shared" si="7"/>
        <v>47.781205594196393</v>
      </c>
      <c r="F38" s="8">
        <f t="shared" si="7"/>
        <v>73.946264303343042</v>
      </c>
      <c r="G38" s="8">
        <f t="shared" si="7"/>
        <v>335.80842868895377</v>
      </c>
      <c r="H38" s="8">
        <f t="shared" si="7"/>
        <v>231.35977114651109</v>
      </c>
      <c r="I38" s="8">
        <f t="shared" si="7"/>
        <v>2053.6397427267971</v>
      </c>
      <c r="J38" s="8">
        <f>SUM(D38:I38)</f>
        <v>4715</v>
      </c>
      <c r="K38">
        <f>J38/J$15</f>
        <v>3.5262882357340514E-2</v>
      </c>
      <c r="T38" t="s">
        <v>136</v>
      </c>
    </row>
    <row r="39" spans="3:24" x14ac:dyDescent="0.25">
      <c r="C39" t="s">
        <v>135</v>
      </c>
      <c r="D39" s="8">
        <f t="shared" ref="D39:K39" si="8">SUM(D35:D38)</f>
        <v>55936.000000000007</v>
      </c>
      <c r="E39" s="8">
        <f t="shared" si="8"/>
        <v>1354.9999999999998</v>
      </c>
      <c r="F39" s="8">
        <f t="shared" si="8"/>
        <v>2097</v>
      </c>
      <c r="G39" s="8">
        <f t="shared" si="8"/>
        <v>9523</v>
      </c>
      <c r="H39" s="8">
        <f t="shared" si="8"/>
        <v>6560.9999999999991</v>
      </c>
      <c r="I39" s="8">
        <f t="shared" si="8"/>
        <v>58238</v>
      </c>
      <c r="J39" s="8">
        <f t="shared" si="8"/>
        <v>133710</v>
      </c>
      <c r="K39" s="8">
        <f t="shared" si="8"/>
        <v>1</v>
      </c>
      <c r="Q39" t="s">
        <v>124</v>
      </c>
      <c r="R39" t="s">
        <v>129</v>
      </c>
      <c r="S39" t="s">
        <v>130</v>
      </c>
      <c r="T39" t="s">
        <v>131</v>
      </c>
      <c r="U39" t="s">
        <v>132</v>
      </c>
      <c r="V39" t="s">
        <v>133</v>
      </c>
      <c r="W39" t="s">
        <v>134</v>
      </c>
      <c r="X39" t="s">
        <v>135</v>
      </c>
    </row>
    <row r="40" spans="3:24" x14ac:dyDescent="0.25">
      <c r="Q40" t="s">
        <v>125</v>
      </c>
      <c r="R40" s="8">
        <f>D11-D35</f>
        <v>2467.0733677361422</v>
      </c>
      <c r="S40" s="8">
        <f t="shared" ref="S40:W43" si="9">E11-E35</f>
        <v>-94.941103881534445</v>
      </c>
      <c r="T40" s="8">
        <f t="shared" si="9"/>
        <v>-281.65054969710559</v>
      </c>
      <c r="U40" s="8">
        <f t="shared" si="9"/>
        <v>56.163002019294254</v>
      </c>
      <c r="V40" s="8">
        <f t="shared" si="9"/>
        <v>-22.091204846308756</v>
      </c>
      <c r="W40" s="8">
        <f t="shared" si="9"/>
        <v>-2124.5535113304941</v>
      </c>
      <c r="X40" s="8">
        <f>SUM(R40:W40)</f>
        <v>-6.3664629124104977E-12</v>
      </c>
    </row>
    <row r="41" spans="3:24" x14ac:dyDescent="0.25">
      <c r="C41" s="2" t="s">
        <v>137</v>
      </c>
      <c r="D41">
        <f t="shared" ref="D41:I41" si="10">D39/$J39</f>
        <v>0.41833819460025434</v>
      </c>
      <c r="E41">
        <f t="shared" si="10"/>
        <v>1.0133871812130728E-2</v>
      </c>
      <c r="F41">
        <f t="shared" si="10"/>
        <v>1.568319497419789E-2</v>
      </c>
      <c r="G41">
        <f t="shared" si="10"/>
        <v>7.1221299827985945E-2</v>
      </c>
      <c r="H41">
        <f t="shared" si="10"/>
        <v>4.9068880412833735E-2</v>
      </c>
      <c r="I41">
        <f t="shared" si="10"/>
        <v>0.43555455837259743</v>
      </c>
      <c r="J41" s="8">
        <f>SUM(D41:I41)</f>
        <v>1</v>
      </c>
      <c r="Q41" t="s">
        <v>126</v>
      </c>
      <c r="R41" s="15">
        <f>D12-D36</f>
        <v>-2256.2762396230646</v>
      </c>
      <c r="S41" s="8">
        <f t="shared" si="9"/>
        <v>17.915862687906667</v>
      </c>
      <c r="T41" s="55">
        <f t="shared" si="9"/>
        <v>293.30078528157952</v>
      </c>
      <c r="U41" s="8">
        <f t="shared" si="9"/>
        <v>97.538568543863562</v>
      </c>
      <c r="V41" s="8">
        <f t="shared" si="9"/>
        <v>126.38743549472736</v>
      </c>
      <c r="W41" s="55">
        <f t="shared" si="9"/>
        <v>1721.1335876149869</v>
      </c>
      <c r="X41" s="8">
        <f>SUM(R41:W41)</f>
        <v>0</v>
      </c>
    </row>
    <row r="42" spans="3:24" x14ac:dyDescent="0.25">
      <c r="Q42" t="s">
        <v>127</v>
      </c>
      <c r="R42" s="8">
        <f>D13-D37</f>
        <v>-222.33254057288161</v>
      </c>
      <c r="S42" s="8">
        <f t="shared" si="9"/>
        <v>4.8064467878243953</v>
      </c>
      <c r="T42" s="8">
        <f t="shared" si="9"/>
        <v>5.296028718869195</v>
      </c>
      <c r="U42" s="8">
        <f t="shared" si="9"/>
        <v>15.106858125794616</v>
      </c>
      <c r="V42" s="8">
        <f t="shared" si="9"/>
        <v>-30.936459501907109</v>
      </c>
      <c r="W42" s="8">
        <f t="shared" si="9"/>
        <v>228.05966644230045</v>
      </c>
      <c r="X42" s="8">
        <f>SUM(R42:W42)</f>
        <v>0</v>
      </c>
    </row>
    <row r="43" spans="3:24" x14ac:dyDescent="0.25">
      <c r="Q43" t="s">
        <v>128</v>
      </c>
      <c r="R43" s="8">
        <f>D14-D38</f>
        <v>11.535412459800909</v>
      </c>
      <c r="S43" s="8">
        <f t="shared" si="9"/>
        <v>72.218794405803607</v>
      </c>
      <c r="T43" s="8">
        <f t="shared" si="9"/>
        <v>-16.946264303343042</v>
      </c>
      <c r="U43" s="8">
        <f t="shared" si="9"/>
        <v>-168.80842868895377</v>
      </c>
      <c r="V43" s="8">
        <f t="shared" si="9"/>
        <v>-73.359771146511093</v>
      </c>
      <c r="W43" s="8">
        <f t="shared" si="9"/>
        <v>175.36025727320293</v>
      </c>
      <c r="X43" s="8">
        <f>SUM(R43:W43)</f>
        <v>-4.5474735088646412E-13</v>
      </c>
    </row>
    <row r="44" spans="3:24" x14ac:dyDescent="0.25">
      <c r="Q44" t="s">
        <v>135</v>
      </c>
      <c r="R44" s="8">
        <f t="shared" ref="R44:X44" si="11">SUM(R40:R43)</f>
        <v>-3.0695446184836328E-12</v>
      </c>
      <c r="S44" s="8">
        <f t="shared" si="11"/>
        <v>2.2737367544323206E-13</v>
      </c>
      <c r="T44" s="8">
        <f t="shared" si="11"/>
        <v>8.5265128291212022E-14</v>
      </c>
      <c r="U44" s="8">
        <f t="shared" si="11"/>
        <v>-1.3358203432289883E-12</v>
      </c>
      <c r="V44" s="8">
        <f t="shared" si="11"/>
        <v>3.979039320256561E-13</v>
      </c>
      <c r="W44" s="8">
        <f t="shared" si="11"/>
        <v>-3.751665644813329E-12</v>
      </c>
      <c r="X44" s="14">
        <f t="shared" si="11"/>
        <v>-6.8212102632969618E-12</v>
      </c>
    </row>
    <row r="67" spans="16:27" x14ac:dyDescent="0.25">
      <c r="P67" s="19" t="s">
        <v>245</v>
      </c>
      <c r="Q67">
        <v>1E-3</v>
      </c>
      <c r="R67">
        <v>1E-3</v>
      </c>
      <c r="S67">
        <v>1E-3</v>
      </c>
      <c r="T67">
        <v>0.01</v>
      </c>
      <c r="U67">
        <v>0.01</v>
      </c>
      <c r="V67">
        <v>0.01</v>
      </c>
      <c r="W67">
        <v>0.1</v>
      </c>
      <c r="X67">
        <v>0.1</v>
      </c>
      <c r="Y67">
        <v>0.1</v>
      </c>
      <c r="Z67">
        <v>0.5</v>
      </c>
      <c r="AA67">
        <v>1</v>
      </c>
    </row>
    <row r="68" spans="16:27" x14ac:dyDescent="0.25">
      <c r="P68" s="19" t="s">
        <v>3</v>
      </c>
      <c r="Q68">
        <v>144</v>
      </c>
      <c r="R68">
        <v>122</v>
      </c>
      <c r="S68">
        <v>130</v>
      </c>
      <c r="T68">
        <v>1322</v>
      </c>
      <c r="U68">
        <v>1359</v>
      </c>
      <c r="V68">
        <v>1361</v>
      </c>
      <c r="W68">
        <v>13353</v>
      </c>
      <c r="X68">
        <v>13251</v>
      </c>
      <c r="Y68">
        <v>13524</v>
      </c>
      <c r="Z68">
        <v>66585</v>
      </c>
      <c r="AA68">
        <v>133710</v>
      </c>
    </row>
    <row r="69" spans="16:27" x14ac:dyDescent="0.25">
      <c r="P69" s="19" t="s">
        <v>243</v>
      </c>
      <c r="Q69">
        <v>44.92</v>
      </c>
      <c r="R69">
        <v>8.94</v>
      </c>
      <c r="S69">
        <v>9</v>
      </c>
      <c r="T69">
        <v>27.87</v>
      </c>
      <c r="U69">
        <v>30.63</v>
      </c>
      <c r="V69">
        <v>33.24</v>
      </c>
      <c r="W69">
        <v>207.6</v>
      </c>
      <c r="X69">
        <v>278.89</v>
      </c>
      <c r="Y69">
        <v>317.89999999999998</v>
      </c>
      <c r="Z69">
        <v>1267.9000000000001</v>
      </c>
      <c r="AA69">
        <v>2478.9899999999998</v>
      </c>
    </row>
    <row r="70" spans="16:27" x14ac:dyDescent="0.25">
      <c r="P70" s="19" t="s">
        <v>244</v>
      </c>
      <c r="Q70">
        <v>22.61</v>
      </c>
      <c r="R70">
        <v>8.3699999999999992</v>
      </c>
      <c r="S70">
        <v>11.34</v>
      </c>
      <c r="T70">
        <v>27.87</v>
      </c>
      <c r="U70">
        <v>28.51</v>
      </c>
      <c r="V70">
        <v>33.46</v>
      </c>
      <c r="W70">
        <v>206.4</v>
      </c>
      <c r="X70">
        <v>266.68</v>
      </c>
      <c r="Y70">
        <v>302.08999999999997</v>
      </c>
      <c r="Z70">
        <v>1243.72</v>
      </c>
      <c r="AA70">
        <v>2465.12</v>
      </c>
    </row>
  </sheetData>
  <phoneticPr fontId="2" type="noConversion"/>
  <pageMargins left="0.75" right="0.75" top="1" bottom="1" header="0.5" footer="0.5"/>
  <pageSetup orientation="portrait" horizontalDpi="0" verticalDpi="0" r:id="rId1"/>
  <headerFooter alignWithMargins="0"/>
  <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I22:K27"/>
  <sheetViews>
    <sheetView topLeftCell="A17" workbookViewId="0">
      <selection activeCell="I24" sqref="I24"/>
    </sheetView>
  </sheetViews>
  <sheetFormatPr defaultRowHeight="13.2" x14ac:dyDescent="0.25"/>
  <cols>
    <col min="11" max="11" width="10.33203125" bestFit="1" customWidth="1"/>
  </cols>
  <sheetData>
    <row r="22" spans="9:11" x14ac:dyDescent="0.25">
      <c r="I22" s="19" t="s">
        <v>279</v>
      </c>
    </row>
    <row r="23" spans="9:11" x14ac:dyDescent="0.25">
      <c r="I23" s="26" t="s">
        <v>275</v>
      </c>
      <c r="J23" s="38">
        <v>0.51500000000000001</v>
      </c>
      <c r="K23" s="38">
        <v>0.51500000000000001</v>
      </c>
    </row>
    <row r="24" spans="9:11" x14ac:dyDescent="0.25">
      <c r="I24" s="26" t="s">
        <v>65</v>
      </c>
      <c r="J24">
        <v>500</v>
      </c>
      <c r="K24" s="31">
        <v>10000</v>
      </c>
    </row>
    <row r="25" spans="9:11" x14ac:dyDescent="0.25">
      <c r="I25" s="26" t="s">
        <v>276</v>
      </c>
      <c r="J25" s="37">
        <f>(SQRT((J23)*(1-J23)))/(SQRT(J24))</f>
        <v>2.2350615204060936E-2</v>
      </c>
      <c r="K25" s="37">
        <f>(SQRT((K23)*(1-K23)))/(SQRT(K24))</f>
        <v>4.9977494935220593E-3</v>
      </c>
    </row>
    <row r="26" spans="9:11" x14ac:dyDescent="0.25">
      <c r="I26" s="26" t="s">
        <v>277</v>
      </c>
      <c r="J26" s="38">
        <f>J23-(1.96*J25)</f>
        <v>0.47119279420004057</v>
      </c>
      <c r="K26" s="38">
        <f>K23-(1.96*K25)</f>
        <v>0.50520441099269675</v>
      </c>
    </row>
    <row r="27" spans="9:11" x14ac:dyDescent="0.25">
      <c r="I27" s="26" t="s">
        <v>278</v>
      </c>
      <c r="J27" s="38">
        <f>J23+(1.96*J25)</f>
        <v>0.55880720579995946</v>
      </c>
      <c r="K27" s="38">
        <f>K23+(1.96*K25)</f>
        <v>0.52479558900730328</v>
      </c>
    </row>
  </sheetData>
  <pageMargins left="0.7" right="0.7" top="0.75" bottom="0.75" header="0.3" footer="0.3"/>
  <pageSetup orientation="portrait" horizontalDpi="0" verticalDpi="0" r:id="rId1"/>
  <drawing r:id="rId2"/>
  <legacyDrawing r:id="rId3"/>
  <oleObjects>
    <mc:AlternateContent xmlns:mc="http://schemas.openxmlformats.org/markup-compatibility/2006">
      <mc:Choice Requires="x14">
        <oleObject progId="Equation.DSMT4" shapeId="2599954" r:id="rId4">
          <objectPr defaultSize="0" autoPict="0" r:id="rId5">
            <anchor moveWithCells="1" sizeWithCells="1">
              <from>
                <xdr:col>0</xdr:col>
                <xdr:colOff>228600</xdr:colOff>
                <xdr:row>13</xdr:row>
                <xdr:rowOff>0</xdr:rowOff>
              </from>
              <to>
                <xdr:col>3</xdr:col>
                <xdr:colOff>381000</xdr:colOff>
                <xdr:row>15</xdr:row>
                <xdr:rowOff>106680</xdr:rowOff>
              </to>
            </anchor>
          </objectPr>
        </oleObject>
      </mc:Choice>
      <mc:Fallback>
        <oleObject progId="Equation.DSMT4" shapeId="2599954" r:id="rId4"/>
      </mc:Fallback>
    </mc:AlternateContent>
    <mc:AlternateContent xmlns:mc="http://schemas.openxmlformats.org/markup-compatibility/2006">
      <mc:Choice Requires="x14">
        <oleObject progId="Equation.DSMT4" shapeId="2599971" r:id="rId6">
          <objectPr defaultSize="0" autoPict="0" r:id="rId7">
            <anchor moveWithCells="1" sizeWithCells="1">
              <from>
                <xdr:col>0</xdr:col>
                <xdr:colOff>198120</xdr:colOff>
                <xdr:row>20</xdr:row>
                <xdr:rowOff>38100</xdr:rowOff>
              </from>
              <to>
                <xdr:col>4</xdr:col>
                <xdr:colOff>236220</xdr:colOff>
                <xdr:row>35</xdr:row>
                <xdr:rowOff>0</xdr:rowOff>
              </to>
            </anchor>
          </objectPr>
        </oleObject>
      </mc:Choice>
      <mc:Fallback>
        <oleObject progId="Equation.DSMT4" shapeId="2599971" r:id="rId6"/>
      </mc:Fallback>
    </mc:AlternateContent>
  </oleObject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4:F40"/>
  <sheetViews>
    <sheetView topLeftCell="A19" zoomScale="85" zoomScaleNormal="85" workbookViewId="0">
      <selection activeCell="C29" sqref="C29"/>
    </sheetView>
  </sheetViews>
  <sheetFormatPr defaultRowHeight="13.2" x14ac:dyDescent="0.25"/>
  <cols>
    <col min="4" max="5" width="13" customWidth="1"/>
  </cols>
  <sheetData>
    <row r="14" spans="3:6" x14ac:dyDescent="0.25">
      <c r="D14" t="s">
        <v>183</v>
      </c>
      <c r="E14" t="s">
        <v>183</v>
      </c>
    </row>
    <row r="15" spans="3:6" x14ac:dyDescent="0.25">
      <c r="D15" t="s">
        <v>184</v>
      </c>
      <c r="E15" t="s">
        <v>185</v>
      </c>
      <c r="F15" t="s">
        <v>186</v>
      </c>
    </row>
    <row r="16" spans="3:6" x14ac:dyDescent="0.25">
      <c r="C16" s="2" t="s">
        <v>181</v>
      </c>
      <c r="D16">
        <v>949</v>
      </c>
      <c r="E16">
        <v>1</v>
      </c>
      <c r="F16">
        <f>D16+E16</f>
        <v>950</v>
      </c>
    </row>
    <row r="17" spans="2:6" x14ac:dyDescent="0.25">
      <c r="C17" s="2" t="s">
        <v>182</v>
      </c>
      <c r="D17">
        <v>30</v>
      </c>
      <c r="E17">
        <v>20</v>
      </c>
      <c r="F17">
        <f>D17+E17</f>
        <v>50</v>
      </c>
    </row>
    <row r="19" spans="2:6" x14ac:dyDescent="0.25">
      <c r="C19" t="s">
        <v>186</v>
      </c>
      <c r="D19">
        <f>SUM(D16:D17)</f>
        <v>979</v>
      </c>
      <c r="E19">
        <f>SUM(E16:E17)</f>
        <v>21</v>
      </c>
      <c r="F19">
        <f>SUM(F16:F17)</f>
        <v>1000</v>
      </c>
    </row>
    <row r="22" spans="2:6" x14ac:dyDescent="0.25">
      <c r="B22" t="s">
        <v>189</v>
      </c>
    </row>
    <row r="23" spans="2:6" x14ac:dyDescent="0.25">
      <c r="B23" s="2" t="s">
        <v>187</v>
      </c>
      <c r="C23" s="20">
        <f>E17/E19</f>
        <v>0.95238095238095233</v>
      </c>
      <c r="D23" t="s">
        <v>190</v>
      </c>
    </row>
    <row r="24" spans="2:6" x14ac:dyDescent="0.25">
      <c r="B24" s="2" t="s">
        <v>188</v>
      </c>
      <c r="C24" s="20">
        <f>D16/D19</f>
        <v>0.96935648621041881</v>
      </c>
      <c r="D24" t="s">
        <v>191</v>
      </c>
    </row>
    <row r="26" spans="2:6" x14ac:dyDescent="0.25">
      <c r="B26" s="2" t="s">
        <v>192</v>
      </c>
      <c r="C26">
        <f>E19/F19</f>
        <v>2.1000000000000001E-2</v>
      </c>
      <c r="D26" t="s">
        <v>193</v>
      </c>
    </row>
    <row r="28" spans="2:6" x14ac:dyDescent="0.25">
      <c r="B28" s="2" t="s">
        <v>194</v>
      </c>
      <c r="C28" s="20">
        <f>D17/D19</f>
        <v>3.0643513789581207E-2</v>
      </c>
      <c r="D28" t="s">
        <v>196</v>
      </c>
    </row>
    <row r="29" spans="2:6" x14ac:dyDescent="0.25">
      <c r="B29" s="2" t="s">
        <v>195</v>
      </c>
      <c r="C29" s="20">
        <f>D17/F17</f>
        <v>0.6</v>
      </c>
      <c r="D29" t="s">
        <v>197</v>
      </c>
    </row>
    <row r="30" spans="2:6" x14ac:dyDescent="0.25">
      <c r="C30" s="20"/>
    </row>
    <row r="31" spans="2:6" x14ac:dyDescent="0.25">
      <c r="B31" s="2" t="s">
        <v>198</v>
      </c>
      <c r="C31" s="20">
        <f>D19/F19</f>
        <v>0.97899999999999998</v>
      </c>
      <c r="D31" s="19" t="s">
        <v>234</v>
      </c>
    </row>
    <row r="32" spans="2:6" x14ac:dyDescent="0.25">
      <c r="B32" s="2" t="s">
        <v>199</v>
      </c>
      <c r="C32">
        <f>F17/F19</f>
        <v>0.05</v>
      </c>
      <c r="D32" s="19" t="s">
        <v>235</v>
      </c>
    </row>
    <row r="34" spans="2:5" x14ac:dyDescent="0.25">
      <c r="C34">
        <f>(C28*C31)/C32</f>
        <v>0.6</v>
      </c>
      <c r="D34" t="s">
        <v>200</v>
      </c>
    </row>
    <row r="37" spans="2:5" x14ac:dyDescent="0.25">
      <c r="C37" s="7" t="s">
        <v>330</v>
      </c>
      <c r="D37" s="7"/>
      <c r="E37" s="7"/>
    </row>
    <row r="38" spans="2:5" ht="13.8" x14ac:dyDescent="0.3">
      <c r="B38" s="26" t="s">
        <v>324</v>
      </c>
      <c r="C38" s="20">
        <f>D17/D19</f>
        <v>3.0643513789581207E-2</v>
      </c>
      <c r="D38" s="19" t="s">
        <v>325</v>
      </c>
    </row>
    <row r="39" spans="2:5" x14ac:dyDescent="0.25">
      <c r="B39" s="26" t="s">
        <v>326</v>
      </c>
      <c r="C39" s="20">
        <f>E16/E19</f>
        <v>4.7619047619047616E-2</v>
      </c>
      <c r="D39" s="19" t="s">
        <v>327</v>
      </c>
    </row>
    <row r="40" spans="2:5" x14ac:dyDescent="0.25">
      <c r="B40" s="26" t="s">
        <v>328</v>
      </c>
      <c r="C40" s="20">
        <f>1-C39</f>
        <v>0.95238095238095233</v>
      </c>
      <c r="D40" s="19" t="s">
        <v>329</v>
      </c>
    </row>
  </sheetData>
  <phoneticPr fontId="2" type="noConversion"/>
  <pageMargins left="0.75" right="0.75" top="1" bottom="1" header="0.5" footer="0.5"/>
  <pageSetup orientation="portrait" horizontalDpi="0" verticalDpi="0" r:id="rId1"/>
  <headerFooter alignWithMargins="0"/>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6:I47"/>
  <sheetViews>
    <sheetView tabSelected="1" topLeftCell="I67" zoomScale="140" zoomScaleNormal="140" workbookViewId="0">
      <selection activeCell="H30" sqref="H30"/>
    </sheetView>
  </sheetViews>
  <sheetFormatPr defaultRowHeight="13.2" x14ac:dyDescent="0.25"/>
  <cols>
    <col min="4" max="4" width="35" customWidth="1"/>
    <col min="5" max="5" width="10.33203125" customWidth="1"/>
    <col min="7" max="7" width="12.109375" customWidth="1"/>
    <col min="8" max="8" width="11.5546875" customWidth="1"/>
  </cols>
  <sheetData>
    <row r="26" spans="4:9" x14ac:dyDescent="0.25">
      <c r="E26" s="19" t="s">
        <v>334</v>
      </c>
    </row>
    <row r="27" spans="4:9" x14ac:dyDescent="0.25">
      <c r="E27" s="56" t="s">
        <v>370</v>
      </c>
      <c r="G27" s="56" t="s">
        <v>349</v>
      </c>
      <c r="H27" s="56" t="s">
        <v>355</v>
      </c>
      <c r="I27" s="56" t="s">
        <v>354</v>
      </c>
    </row>
    <row r="28" spans="4:9" x14ac:dyDescent="0.25">
      <c r="D28" s="26" t="s">
        <v>336</v>
      </c>
      <c r="E28" s="19" t="s">
        <v>335</v>
      </c>
      <c r="F28" t="s">
        <v>331</v>
      </c>
      <c r="G28" s="56" t="s">
        <v>65</v>
      </c>
      <c r="H28" s="56" t="s">
        <v>372</v>
      </c>
      <c r="I28" t="s">
        <v>332</v>
      </c>
    </row>
    <row r="29" spans="4:9" x14ac:dyDescent="0.25">
      <c r="D29" s="57" t="s">
        <v>352</v>
      </c>
      <c r="E29" s="58">
        <v>4.9000000000000002E-2</v>
      </c>
      <c r="F29" s="20">
        <f>E29/(1-E29)</f>
        <v>5.1524710830704527E-2</v>
      </c>
      <c r="G29" s="59">
        <v>6944</v>
      </c>
      <c r="H29" s="49">
        <f>(E29*(1-E29))^0.5</f>
        <v>0.21586801523152985</v>
      </c>
      <c r="I29">
        <v>0.999</v>
      </c>
    </row>
    <row r="30" spans="4:9" x14ac:dyDescent="0.25">
      <c r="D30" s="2" t="s">
        <v>333</v>
      </c>
      <c r="E30" s="49">
        <v>9.8000000000000004E-2</v>
      </c>
      <c r="F30" s="20">
        <f>E30/(1-E30)</f>
        <v>0.10864745011086474</v>
      </c>
      <c r="G30" s="59">
        <v>1228</v>
      </c>
      <c r="H30" s="49">
        <f>(E30*(1-E30))^0.5</f>
        <v>0.29731464814233421</v>
      </c>
    </row>
    <row r="31" spans="4:9" x14ac:dyDescent="0.25">
      <c r="E31" s="49"/>
      <c r="H31" s="49"/>
    </row>
    <row r="32" spans="4:9" x14ac:dyDescent="0.25">
      <c r="E32" s="19" t="s">
        <v>334</v>
      </c>
      <c r="H32" s="49"/>
    </row>
    <row r="33" spans="2:9" x14ac:dyDescent="0.25">
      <c r="E33" s="56" t="s">
        <v>370</v>
      </c>
      <c r="G33" s="56" t="s">
        <v>349</v>
      </c>
      <c r="H33" s="63" t="s">
        <v>355</v>
      </c>
      <c r="I33" s="56" t="s">
        <v>354</v>
      </c>
    </row>
    <row r="34" spans="2:9" x14ac:dyDescent="0.25">
      <c r="D34" s="26" t="s">
        <v>337</v>
      </c>
      <c r="E34" s="19" t="s">
        <v>335</v>
      </c>
      <c r="F34" t="s">
        <v>331</v>
      </c>
      <c r="G34" s="19" t="s">
        <v>65</v>
      </c>
      <c r="H34" s="63" t="s">
        <v>372</v>
      </c>
      <c r="I34" t="s">
        <v>332</v>
      </c>
    </row>
    <row r="35" spans="2:9" x14ac:dyDescent="0.25">
      <c r="D35" s="57" t="s">
        <v>353</v>
      </c>
      <c r="E35" s="58">
        <v>1.4999999999999999E-2</v>
      </c>
      <c r="F35" s="20">
        <f>E35/(1-E35)</f>
        <v>1.5228426395939085E-2</v>
      </c>
      <c r="G35" s="59">
        <v>5793</v>
      </c>
      <c r="H35" s="49">
        <f>(E35*(1-E35))^0.5</f>
        <v>0.12155245781143217</v>
      </c>
      <c r="I35">
        <v>0.52</v>
      </c>
    </row>
    <row r="36" spans="2:9" x14ac:dyDescent="0.25">
      <c r="D36" s="57" t="s">
        <v>350</v>
      </c>
      <c r="E36" s="49">
        <v>0.03</v>
      </c>
      <c r="F36" s="20">
        <f>E36/(1-E36)</f>
        <v>3.0927835051546393E-2</v>
      </c>
      <c r="G36" s="59">
        <v>542</v>
      </c>
      <c r="H36" s="49">
        <f>(E36*(1-E36))^0.5</f>
        <v>0.1705872210923198</v>
      </c>
    </row>
    <row r="37" spans="2:9" x14ac:dyDescent="0.25">
      <c r="E37" s="19" t="s">
        <v>334</v>
      </c>
      <c r="H37" s="49"/>
    </row>
    <row r="38" spans="2:9" x14ac:dyDescent="0.25">
      <c r="E38" s="56" t="s">
        <v>371</v>
      </c>
      <c r="G38" s="56" t="s">
        <v>349</v>
      </c>
      <c r="H38" s="63" t="s">
        <v>355</v>
      </c>
      <c r="I38" s="56" t="s">
        <v>354</v>
      </c>
    </row>
    <row r="39" spans="2:9" x14ac:dyDescent="0.25">
      <c r="D39" s="50" t="s">
        <v>338</v>
      </c>
      <c r="E39" s="19" t="s">
        <v>335</v>
      </c>
      <c r="F39" t="s">
        <v>331</v>
      </c>
      <c r="G39" s="19" t="s">
        <v>65</v>
      </c>
      <c r="H39" s="63" t="s">
        <v>372</v>
      </c>
      <c r="I39" t="s">
        <v>332</v>
      </c>
    </row>
    <row r="40" spans="2:9" x14ac:dyDescent="0.25">
      <c r="D40" s="57" t="s">
        <v>353</v>
      </c>
      <c r="E40" s="58">
        <v>1.4999999999999999E-2</v>
      </c>
      <c r="F40" s="20">
        <f>E40/(1-E40)</f>
        <v>1.5228426395939085E-2</v>
      </c>
      <c r="G40" s="59">
        <v>5793</v>
      </c>
      <c r="H40" s="49">
        <f>(E40*(1-E40))^0.5</f>
        <v>0.12155245781143217</v>
      </c>
      <c r="I40">
        <v>0.91</v>
      </c>
    </row>
    <row r="41" spans="2:9" x14ac:dyDescent="0.25">
      <c r="D41" s="57" t="s">
        <v>351</v>
      </c>
      <c r="E41" s="49">
        <v>4.4999999999999998E-2</v>
      </c>
      <c r="F41" s="20">
        <f>E41/(1-E41)</f>
        <v>4.712041884816754E-2</v>
      </c>
      <c r="G41" s="59">
        <v>542</v>
      </c>
      <c r="H41" s="49">
        <f>(E41*(1-E41))^0.5</f>
        <v>0.2073041244162788</v>
      </c>
    </row>
    <row r="47" spans="2:9" x14ac:dyDescent="0.25">
      <c r="B47" s="56" t="s">
        <v>356</v>
      </c>
    </row>
  </sheetData>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J52" zoomScale="80" zoomScaleNormal="80" workbookViewId="0">
      <selection activeCell="J96" sqref="J96"/>
    </sheetView>
  </sheetViews>
  <sheetFormatPr defaultRowHeight="13.2" x14ac:dyDescent="0.25"/>
  <sheetData/>
  <pageMargins left="0.7" right="0.7" top="0.75" bottom="0.75" header="0.3" footer="0.3"/>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19" workbookViewId="0">
      <selection activeCell="AG42" sqref="AG42"/>
    </sheetView>
  </sheetViews>
  <sheetFormatPr defaultRowHeight="13.2" x14ac:dyDescent="0.25"/>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25</vt:i4>
      </vt:variant>
    </vt:vector>
  </HeadingPairs>
  <TitlesOfParts>
    <vt:vector size="25" baseType="lpstr">
      <vt:lpstr>Copyright Info</vt:lpstr>
      <vt:lpstr>mean, stdev, and stderr</vt:lpstr>
      <vt:lpstr>HW 2 ttests (equal and unequal)</vt:lpstr>
      <vt:lpstr>Ttests for ed by sex</vt:lpstr>
      <vt:lpstr>Normal and T distributions</vt:lpstr>
      <vt:lpstr>Ho and CI</vt:lpstr>
      <vt:lpstr>On linear Regression</vt:lpstr>
      <vt:lpstr>understanding dummy vars</vt:lpstr>
      <vt:lpstr>regression table</vt:lpstr>
      <vt:lpstr>regression graphs and fits</vt:lpstr>
      <vt:lpstr>more age based reg fits</vt:lpstr>
      <vt:lpstr>regression fits, additivity </vt:lpstr>
      <vt:lpstr>regression fits, linearity</vt:lpstr>
      <vt:lpstr>Propensity score matching</vt:lpstr>
      <vt:lpstr>logits</vt:lpstr>
      <vt:lpstr>logistic regression</vt:lpstr>
      <vt:lpstr>LRT tests</vt:lpstr>
      <vt:lpstr>std normal and chisquare(1)</vt:lpstr>
      <vt:lpstr>chisquare distribution</vt:lpstr>
      <vt:lpstr>chi2 indep tests</vt:lpstr>
      <vt:lpstr>polling, n, prediction</vt:lpstr>
      <vt:lpstr>A note on (Bayes) Hyp testing</vt:lpstr>
      <vt:lpstr>a quick note on power</vt:lpstr>
      <vt:lpstr>alternatives to OLS SE</vt:lpstr>
      <vt:lpstr>Weights and regression</vt:lpstr>
    </vt:vector>
  </TitlesOfParts>
  <Company>Stanford University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Michael Rosenfeld</dc:creator>
  <cp:lastModifiedBy>Michael Rosenfeld</cp:lastModifiedBy>
  <dcterms:created xsi:type="dcterms:W3CDTF">2009-02-03T15:50:41Z</dcterms:created>
  <dcterms:modified xsi:type="dcterms:W3CDTF">2021-11-10T22:02:44Z</dcterms:modified>
</cp:coreProperties>
</file>