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Evaluation'!$A$10:$I$84</definedName>
    <definedName hidden="1" localSheetId="0" name="Z_5ABFFBCC_8B5B_4F80_90C2_2C6A5B7BEB4D_.wvu.FilterData">'Group Heuristic Evaluation'!$A$10:$I$84</definedName>
    <definedName hidden="1" localSheetId="0" name="Z_FB4B8D05_566A_4AD1_9325_27E1F7FF927A_.wvu.FilterData">'Group Heuristic Evaluation'!$A$10:$I$84</definedName>
  </definedNames>
  <calcPr/>
  <customWorkbookViews>
    <customWorkbookView activeSheetId="0" maximized="1" windowHeight="0" windowWidth="0" guid="{5ABFFBCC-8B5B-4F80-90C2-2C6A5B7BEB4D}" name="Group by Task "/>
    <customWorkbookView activeSheetId="0" maximized="1" windowHeight="0" windowWidth="0" guid="{FB4B8D05-566A-4AD1-9325-27E1F7FF927A}" name="Group by Task"/>
  </customWorkbookView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E55">
      <text>
        <t xml:space="preserve">added X so they can leave the screen if they wanted to
	-Jasleen K Sihota</t>
      </text>
    </comment>
    <comment authorId="0" ref="E84">
      <text>
        <t xml:space="preserve">check but i think it is on the other screens
	-Jasleen K Sihota
@jaaikey@stanford.edu
	-Jasleen K Sihota
confirmed they are on all screens
	-Jasmine Annemarie Aikey</t>
      </text>
    </comment>
    <comment authorId="0" ref="E82">
      <text>
        <t xml:space="preserve">justification: we alr have the x button
	-Jasleen K Sihota</t>
      </text>
    </comment>
    <comment authorId="0" ref="E83">
      <text>
        <t xml:space="preserve">justification: all AI generated
	-Jasmine Tostado</t>
      </text>
    </comment>
    <comment authorId="0" ref="E81">
      <text>
        <t xml:space="preserve">add dropdown for speed control
	-Jasleen K Sihota
mara to fo
	-Mara Bravo-Santos</t>
      </text>
    </comment>
    <comment authorId="0" ref="E80">
      <text>
        <t xml:space="preserve">will address above
	-Jasleen K Sihota</t>
      </text>
    </comment>
    <comment authorId="0" ref="E79">
      <text>
        <t xml:space="preserve">fix
	-Jasleen K Sihota
mara to do
	-Mara Bravo-Santos</t>
      </text>
    </comment>
    <comment authorId="0" ref="E76">
      <text>
        <t xml:space="preserve">justification: adds too much clutter
	-Jasleen K Sihota</t>
      </text>
    </comment>
    <comment authorId="0" ref="E78">
      <text>
        <t xml:space="preserve">justification: We are not forcing users to input every ingredient
	-Jasmine Tostado</t>
      </text>
    </comment>
    <comment authorId="0" ref="E77">
      <text>
        <t xml:space="preserve">fix
	-Jasmine Tostado</t>
      </text>
    </comment>
    <comment authorId="0" ref="E75">
      <text>
        <t xml:space="preserve">change pictures to ones we've taken
	-Jasmine Tostado
Will not fix on figma, not included on slides, we will use user photos when we code the app
	-Jasmine Tostado</t>
      </text>
    </comment>
    <comment authorId="0" ref="E71">
      <text>
        <t xml:space="preserve">revisit
	-Jasleen K Sihota</t>
      </text>
    </comment>
    <comment authorId="0" ref="E70">
      <text>
        <t xml:space="preserve">will add
	-Jasmine Tostado</t>
      </text>
    </comment>
    <comment authorId="0" ref="E69">
      <text>
        <t xml:space="preserve">add the text to the voice text
	-Jasmine Tostado</t>
      </text>
    </comment>
    <comment authorId="0" ref="E68">
      <text>
        <t xml:space="preserve">no way for our app to figure out if they messed up the recipe
	-Jasleen K Sihota</t>
      </text>
    </comment>
    <comment authorId="0" ref="E66">
      <text>
        <t xml:space="preserve">remove functionality
	-Jasleen K Sihota
@jaaikey@stanford.edu
	-Jasleen K Sihota
removed functionality
	-Jasmine Annemarie Aikey</t>
      </text>
    </comment>
    <comment authorId="0" ref="E65">
      <text>
        <t xml:space="preserve">justification: we used the same explore scree, we changed the header/button names depending on what the user is doing: starting right away vs not
	-Jasmine Tostado</t>
      </text>
    </comment>
    <comment authorId="0" ref="E64">
      <text>
        <t xml:space="preserve">instead of the 2 buttons, change the plus to be a 3rd button that takes you to the next screen instead of the plus
	-Jasleen K Sihota</t>
      </text>
    </comment>
    <comment authorId="0" ref="E63">
      <text>
        <t xml:space="preserve">add screen that shows confirmation that it has been added to storylog
	-Jasleen K Sihota
@jaaikey@stanford.edu
	-Jasleen K Sihota
added in a confirmation intermediate screen
	-Jasmine Annemarie Aikey</t>
      </text>
    </comment>
    <comment authorId="0" ref="E62">
      <text>
        <t xml:space="preserve">add retake screen
	-Jasleen K Sihota
"retake" button under image
	-Jasmine Tostado</t>
      </text>
    </comment>
    <comment authorId="0" ref="E61">
      <text>
        <t xml:space="preserve">add progress bar top of screen
	-Jasleen K Sihota
@jaaikey@stanford.edu
	-Jasleen K Sihota
Added in progress bar but I think we will need to adjust placement of buttons
	-Jasmine Annemarie Aikey</t>
      </text>
    </comment>
    <comment authorId="0" ref="E60">
      <text>
        <t xml:space="preserve">will change picture
	-Jasleen K Sihota</t>
      </text>
    </comment>
    <comment authorId="0" ref="E49">
      <text>
        <t xml:space="preserve">make the AI bigger and smaller
	-Jasleen K Sihota
@jaaikey@stanford.edu
	-Jasleen K Sihota
i hate animating in figma but done
	-Jasmine Annemarie Aikey</t>
      </text>
    </comment>
    <comment authorId="0" ref="E51">
      <text>
        <t xml:space="preserve">add another screen that says this recipe requires parent supervision
	-Jasleen K Sihota
done
	-Jasleen K Sihota</t>
      </text>
    </comment>
    <comment authorId="0" ref="E52">
      <text>
        <t xml:space="preserve">add celsius
	-Jasleen K Sihota
done
	-Jasleen K Sihota</t>
      </text>
    </comment>
    <comment authorId="0" ref="E59">
      <text>
        <t xml:space="preserve">justification: back button
	-Jasleen K Sihota</t>
      </text>
    </comment>
    <comment authorId="0" ref="E58">
      <text>
        <t xml:space="preserve">take a look and then change
	-Jasleen K Sihota
done
	-Jasleen K Sihota</t>
      </text>
    </comment>
    <comment authorId="0" ref="E57">
      <text>
        <t xml:space="preserve">add pause button
	-Jasleen K Sihota
done
	-Jasleen K Sihota</t>
      </text>
    </comment>
    <comment authorId="0" ref="E56">
      <text>
        <t xml:space="preserve">justification: capture picture in the moment not after
	-Jasleen K Sihota</t>
      </text>
    </comment>
    <comment authorId="0" ref="E54">
      <text>
        <t xml:space="preserve">justification: user does not understand app
	-Jasleen K Sihota</t>
      </text>
    </comment>
    <comment authorId="0" ref="E53">
      <text>
        <t xml:space="preserve">hello there
	-Jasleen K Sihota
done
	-Jasleen K Sihota</t>
      </text>
    </comment>
    <comment authorId="0" ref="E48">
      <text>
        <t xml:space="preserve">add symbols for allergens
	-Jasleen K Sihota
@jaaikey@stanford.edu
	-Jasleen K Sihota
added in allergen headers. all of our recipes are not allergy friendly rn but thats fine lol
	-Jasmine Annemarie Aikey</t>
      </text>
    </comment>
  </commentList>
</comments>
</file>

<file path=xl/sharedStrings.xml><?xml version="1.0" encoding="utf-8"?>
<sst xmlns="http://schemas.openxmlformats.org/spreadsheetml/2006/main" count="500" uniqueCount="298">
  <si>
    <t xml:space="preserve">Prototype Description: </t>
  </si>
  <si>
    <t>SImmr is a mobile app that seeks to bring fun into cooking through the use of narative-based recipe guidance and an AI Voice Assistant</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</si>
  <si>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</si>
  <si>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</si>
  <si>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</si>
  <si>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</si>
  <si>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 xml:space="preserve">Listening to a story while
completing a recipe. </t>
  </si>
  <si>
    <t>Evaluator A:</t>
  </si>
  <si>
    <t>Moderate Task</t>
  </si>
  <si>
    <t>Create a dinner party with
your friends</t>
  </si>
  <si>
    <t>Evaluator B:</t>
  </si>
  <si>
    <t>Complex Task</t>
  </si>
  <si>
    <t>Entertaining kids
while cooking</t>
  </si>
  <si>
    <t>Evaluator C:</t>
  </si>
  <si>
    <t>Evaluator D:</t>
  </si>
  <si>
    <t xml:space="preserve"> </t>
  </si>
  <si>
    <t>*attach images in this column if helpful</t>
  </si>
  <si>
    <t>Problem #</t>
  </si>
  <si>
    <t xml:space="preserve">Heuristic </t>
  </si>
  <si>
    <t>Task</t>
  </si>
  <si>
    <t>Severity</t>
  </si>
  <si>
    <t>Description</t>
  </si>
  <si>
    <t>Images</t>
  </si>
  <si>
    <t>Rationale</t>
  </si>
  <si>
    <t>Fix</t>
  </si>
  <si>
    <t>Found by</t>
  </si>
  <si>
    <t>H5: Error Prevention</t>
  </si>
  <si>
    <t>4. All Tasks</t>
  </si>
  <si>
    <t>Time dependent steps lack an alert timer</t>
  </si>
  <si>
    <t xml:space="preserve">While cooking, a time dependent step could require you to set a timer. Instead of navigating out of the app, it would be best to have a timer on the narration screen itself. </t>
  </si>
  <si>
    <t xml:space="preserve">Add a single tap start timer button with voice alerts. </t>
  </si>
  <si>
    <t>A</t>
  </si>
  <si>
    <t>H11: Accessible Design</t>
  </si>
  <si>
    <t>No haptic cues for timer or step-wise events</t>
  </si>
  <si>
    <t>It's possible that the audio gets drowned by the kitchen noise, and haptic vibrations might help the user recognize that something is happening</t>
  </si>
  <si>
    <t>Add haptics option in the settings</t>
  </si>
  <si>
    <t>2. Moderate Task</t>
  </si>
  <si>
    <t>There is no time zone option</t>
  </si>
  <si>
    <t>Users might be invited who are not at the time of the invite in the same country or timezone</t>
  </si>
  <si>
    <t>Include a time zone selection option</t>
  </si>
  <si>
    <t>H7: Flexibility &amp; Efficiency of Use</t>
  </si>
  <si>
    <t>Serving size not auto-selected based on number of guests</t>
  </si>
  <si>
    <t>Can improve user experience by automatically selecting serving size to be the number of guests invited</t>
  </si>
  <si>
    <t>Set serving size to be number of guests automatically</t>
  </si>
  <si>
    <t>H8: Aesthetic &amp; Minimalist Design</t>
  </si>
  <si>
    <t>Excessive white space on view invites page</t>
  </si>
  <si>
    <t>View invites page has a few people who you've already invited, but the majority of the page is completely blank, leading to a feeling of empty/wasted space</t>
  </si>
  <si>
    <t>Add more relevant information to the invitees page so that while there is less white space, there is also not a bunch of superfluous information.</t>
  </si>
  <si>
    <t>C</t>
  </si>
  <si>
    <t>H9: Help Users with Errors</t>
  </si>
  <si>
    <t>3. Complex Task</t>
  </si>
  <si>
    <t>If a child or parent makes a mistake during cooking (e.g., forgets to add an ingredient, or uses the wrong temperature), there's no guidance on how to recover or fix the error. The app simply continues with the next step in the recipe without helping them troubleshoot the cooking error.</t>
  </si>
  <si>
    <t>Cooking with kids is unpredictable and errors can happen quite frequently. Without troubleshooting guidance, parents and children feel lost and frustrated, with could potentially ruin the dish and their experience with the app.</t>
  </si>
  <si>
    <t>Add "What if?" sections throughout the kid-friendly recipe that explain how to recover from common mistakes (e.g., "Forgot to add sugar? No worries, you can still stir it in now!") so parents and children feel supported when things go wrong.</t>
  </si>
  <si>
    <t>D</t>
  </si>
  <si>
    <t>H2: Match b/w System &amp; World</t>
  </si>
  <si>
    <t>Kid-friendly mode omits the age range</t>
  </si>
  <si>
    <t>The experience and needs for a 10-year-old or a 6-year-old kid would be very different</t>
  </si>
  <si>
    <t>Show the age range and include an age filter</t>
  </si>
  <si>
    <t>H4: Consistency &amp; Standards</t>
  </si>
  <si>
    <t>The "Next Step" button is in a different position for the first step and all of the rest of the steps</t>
  </si>
  <si>
    <t>Since cooking usually keeps someones hands busy, making the next step button predictable and consistent across all steps will be important.</t>
  </si>
  <si>
    <t>Move the first button to be in the same spot as the rest or, even better, make these pages swipeable so you can use your elbow to change steps if your hands are dirty</t>
  </si>
  <si>
    <t>B</t>
  </si>
  <si>
    <t>1. Simple Task</t>
  </si>
  <si>
    <t>The "X" close button is aligned a bit differently in almost each of the screens in the recipe.</t>
  </si>
  <si>
    <t>Users expect the close button to be in the same spot every time they see it, so when it moves around, it feels inconsistent and makes the app harder to navigate by muscle memory.</t>
  </si>
  <si>
    <t>Define a single location and size for the "X" button at the top-left corner and apply it consistently across all recipe screens.</t>
  </si>
  <si>
    <t xml:space="preserve">The time field placeholder "--:-- --" uses an abstract format that doesn't match how people naturally read or write time. </t>
  </si>
  <si>
    <t>Users are accustomed to seeing time written as "hh:mm AM/PM", so the unfamiliar "--:-- --" format feels a bit confusing for users as they feel unsure of what information to enter before they do so.</t>
  </si>
  <si>
    <t>Changing it to "hh:mm AM/PM" would be more intuitive and align with familiar time entry conventions users encounter elsewhere.</t>
  </si>
  <si>
    <t>The  text under the "Location" label uses a greyish color while the "Date" and "Time" labels use black, creating an inconsistent visual hierarchy that makes the form feel disjointed.</t>
  </si>
  <si>
    <t>Users expect consistent styling across form labels so the interface feels polished and unified. The text color inconsistency makes certain fields feel like they are less emphasized for no clear reason.</t>
  </si>
  <si>
    <t>Use the same color and font styling for all form labels ("Date," "Time," "Location") to create a consistent and cohesive appearance on the app.</t>
  </si>
  <si>
    <t>The calendar and time icons have very low contrast in their respective grey areas, making it difficult for users with low vision to distinguish.</t>
  </si>
  <si>
    <t>Users with vision impairments rely on clear visual contrast to identify interactive elements, but the muted icon colors blend into the grey fields, making it hard to recognize these as clickable buttons.</t>
  </si>
  <si>
    <t>Increase the contrast of the calendar and clock icons by using a darker or more saturated color so they stand out more clearly in the grey background.</t>
  </si>
  <si>
    <t>The ingredient progress bar uses very low contrast between the" ingredients you have" part of the progress bar to the full bar color, making it difficult for users with low vision to read the percentage or understand their ingredient status.</t>
  </si>
  <si>
    <t>Users with visual impairments need clear contrast to see how many ingredients they have out of the ingredients they need via the bar, but the muted colors make this information nearly impossible to see.</t>
  </si>
  <si>
    <t>Either increase the contrast of the "ingredients you have" part of the progress bar to the full bar or remove it altogether since there's already text informing the user how many ingredients they have.</t>
  </si>
  <si>
    <t>H3: User Control &amp; Freedom</t>
  </si>
  <si>
    <t>No pause/mute buttons</t>
  </si>
  <si>
    <t>If the user wants to pause the narration instantly there is no option</t>
  </si>
  <si>
    <t>Include a persistent pause and mute option</t>
  </si>
  <si>
    <t>No clear mic/speaker testing options</t>
  </si>
  <si>
    <t>If listening/seaking doesnt work, it feels like failure.</t>
  </si>
  <si>
    <t>Provide a diagnostic screen to test mic and speaker</t>
  </si>
  <si>
    <t>H1: Visibility of System Status</t>
  </si>
  <si>
    <t>No visible status of picture upload after finishing capture</t>
  </si>
  <si>
    <t>Users might end up redoing the actions or losing their pictures</t>
  </si>
  <si>
    <t>Show messages on the bottom saying "Saved"</t>
  </si>
  <si>
    <t>No Hands Busy Photo Capture Option</t>
  </si>
  <si>
    <t>you might want to be in the picture of what you cooked</t>
  </si>
  <si>
    <t xml:space="preserve">Include a countdown option in the "Take picture" screen. </t>
  </si>
  <si>
    <t>Story summary is a singular, dense paragraph</t>
  </si>
  <si>
    <t>This layout is not minimalistic and overburdens users with reading too much</t>
  </si>
  <si>
    <t>Break it down into a simpler paragraph, and then a "Read More" option</t>
  </si>
  <si>
    <t>H12: Value Alignment &amp; Inclusion</t>
  </si>
  <si>
    <t>Event creation ignores allergy restrictions for guests</t>
  </si>
  <si>
    <t>Excludes guests with allergies and can add extra burden later</t>
  </si>
  <si>
    <t>Include an option to track what your guests are allergic to</t>
  </si>
  <si>
    <t>H6: Recognition not Recall</t>
  </si>
  <si>
    <t>Recipe cards don't show guest compatibility</t>
  </si>
  <si>
    <t>Host must remember what guests like and dislike</t>
  </si>
  <si>
    <t>Show compatibility score for all the different recipes for the guests you have selected</t>
  </si>
  <si>
    <t>Can't switch kid mode to regular mode mid-recipe</t>
  </si>
  <si>
    <t>You might be stuck in wrong pacing while using the kid mode if you are an adult helping out</t>
  </si>
  <si>
    <t>Add mode switch that allows you to switch immediately</t>
  </si>
  <si>
    <t>No quick post-finish actions</t>
  </si>
  <si>
    <t>User must navigate to other screens after they finish cooking to conduct the other actions</t>
  </si>
  <si>
    <t>Show an easy post-finish completion view with options like: share to group view story log and add to story book</t>
  </si>
  <si>
    <t>Page titles/section headers vary (“Browse through recipes,” “Browsing recipes for you,” “Recipe details”)</t>
  </si>
  <si>
    <t>Inconsistent labels make recognition harder</t>
  </si>
  <si>
    <t>Standardize titles (e.g., Browse, Browse recipes, Recipe details)</t>
  </si>
  <si>
    <t>A, B</t>
  </si>
  <si>
    <t>"Done" used for all different end states</t>
  </si>
  <si>
    <t>Confusion for user as to what does done mean</t>
  </si>
  <si>
    <t>Use more descriptive done options - like finish recipe / finish step</t>
  </si>
  <si>
    <t>Recipe cards in the browse menu show long ingredients list with artwork</t>
  </si>
  <si>
    <t>Too much scrolling and visual noise</t>
  </si>
  <si>
    <t xml:space="preserve">Summarize to highlights and include view ingredients option to see exact ingredients. Include filter to filter by ingredients. </t>
  </si>
  <si>
    <t>A, B, D</t>
  </si>
  <si>
    <t>Browse lacks filters</t>
  </si>
  <si>
    <t>The user currently has to open all the story details to check fit. Can't just filter by what they want</t>
  </si>
  <si>
    <t>Add filter options in browse</t>
  </si>
  <si>
    <t>A, D</t>
  </si>
  <si>
    <t>Confirmation page is read-only</t>
  </si>
  <si>
    <t>To make edits, the user is required to go back to the previous screens and then change things. This is not the best user experience as it's slow</t>
  </si>
  <si>
    <t>Allow for inline edits on the review screen directly</t>
  </si>
  <si>
    <t>The categories for browsing recipes seems arbitrary and confusing.</t>
  </si>
  <si>
    <t>On the explore page, there are 3 different categories to scroll through. While it makes sense to have different recipes for kids, why does "cooking with friends" need a different category when they seem to be similar recipes types as the "Browse through recipes" section? This was confusing and seemed redundant.</t>
  </si>
  <si>
    <t>Make it more clear why there should be a different category and why these differences matter</t>
  </si>
  <si>
    <t>In the "Cooking with Friends" page, only one of the "Upcoming" events has functionality</t>
  </si>
  <si>
    <t>One of them has functionality like "View RSVPs" and "Share Invite" but the other one has no functionality. I'm assuming that means it's one that I joined instead of created but what if I need to cancel my RSVP or I want to check the details of who else has RSVP'd? I think you guys need to add functionality to give the user more information and agency.</t>
  </si>
  <si>
    <t>Add similar buttons to the other event box with details and cancel functionality</t>
  </si>
  <si>
    <t>B, D</t>
  </si>
  <si>
    <t>Repeat step button defeats purpose of hands-free functionality</t>
  </si>
  <si>
    <t>When cooking in real life, you very rarely do the same step twice. For example, you can't chop the same onion more than once. This is a misalignment on one axis. Furthermore, The purpose of the repeat step button is supposedly to repeat teh reading from the voice assistant, which, while perhaps helpful for accesibility reasons, defeats the purpose of not needing to look at the screen</t>
  </si>
  <si>
    <t>Add a hands-free option to repeat the voice prompt for the step, or remove the functionality altogether</t>
  </si>
  <si>
    <t>Some dialogue does not flow naturally, and can be inaccessible to users (e.g. congrats family, you have successfully made delicious Chocolate Lava Cake!)</t>
  </si>
  <si>
    <t>Jarring dialogue can reduce user engagement and make the app less accessible</t>
  </si>
  <si>
    <t>Review/revise dialogue to bring it more in line with your app's vision, for children-specific dialogue do user testing to check accessibility</t>
  </si>
  <si>
    <t>Capitalization is inconsistent across the app (next step vs. Done! vs. Start Cooking)</t>
  </si>
  <si>
    <t>The app uses different capitalization standards throughout, and sometimes even on the same page.</t>
  </si>
  <si>
    <t>Create a capitalization guide and use it consistently.</t>
  </si>
  <si>
    <t>5. Extra Violations</t>
  </si>
  <si>
    <t>The homescreen of recipes mostly displays only Western cuisine recipes without visible indicators of dietary accommodations or foods of other cultures.</t>
  </si>
  <si>
    <t>Users with specific dietary restrictions and/or cultural food preferences may feel excluded or underrepresented, as the design suggests their preferences and cooking traditions aren't valued or considered by the app.</t>
  </si>
  <si>
    <t>Diversify the visible recipes on the homescreen to include at least 2-3 recipes from different cuisines (Mediterranean, Asian, Latin American, etc.) and add filter badges or labels indicating dietary options (vegan, gluten-free, vegetarian) so all users can feel more represented.</t>
  </si>
  <si>
    <t>All users follow the same linear narration path regardless of their cooking experience/level, with no option to skip explanations or move faster through familiar steps.</t>
  </si>
  <si>
    <t>Every user gets the exact same storytelling experience regardless of their cooking experience/level. For more experienced cooks, the lengthy storytelling about techniques they may already know may feel a bit annoying to listen to.</t>
  </si>
  <si>
    <t>Add a "Narration Style" toggle in settings that lets users choose between the level of detail in their storytelling based on their cooking experience, so each user gets an experience that feels more tailored to them.</t>
  </si>
  <si>
    <t>The voice narration uses colloquial language and cultural references that may not resonate with or be understandable to users from diverse linguistic or non-Western cultural backgrounds.</t>
  </si>
  <si>
    <t>Non-native English speakers or users unfamiliar with Western cooking culture might struggle to understand the storytelling narration or feel like the app wasn't designed with them in mind, making the experience feel less welcoming.</t>
  </si>
  <si>
    <t>The app could offer multiple narration styles or voices (casual, formal, or professional) and include language options beyond English.</t>
  </si>
  <si>
    <t>The confirmation screen does not display the all event details (date, time, location, guests, recipe) when the user first enters it, forcing them to scroll up to see all the event details, specifically, the date and time.</t>
  </si>
  <si>
    <t>Users who often create dinner parties need to quickly scan and confirm all details at a glance without scrolling, but the current layout breaks the key information across the screen and requires extra effort to review.</t>
  </si>
  <si>
    <t>Reduce the size of the selected recipe image and use the recovered screen space to display a complete summary card showing date, time, location, guest count, and recipe name all in one visible area, thus removing the need to scroll to see all the details before sending out the invites.</t>
  </si>
  <si>
    <t>Users cannot search or filter through their contact list to find and select friends, forcing them to scroll through the entire list to locate specific people they want to invite.</t>
  </si>
  <si>
    <t>Users with large contact lists need shortcuts to quickly find the friends they want to invite. Without a search function, the task becomes tedious and error-prone, especially if the user wants to invite the same group repeatedly.</t>
  </si>
  <si>
    <t>Add a search bar at the top of the "Invite friends" section so users can type a name to quickly filter and select specific contacts instead of scrolling through the entire list.</t>
  </si>
  <si>
    <t>Discovery page food options are mostly non vegetarian. No badges for allergens</t>
  </si>
  <si>
    <t>Dietary restrictions feel excluded in the medium fi prototype</t>
  </si>
  <si>
    <t>Include badges for veg/vegan/allergens and allow to filter by those</t>
  </si>
  <si>
    <t>No display of what the speech to text heard</t>
  </si>
  <si>
    <t>Users cant understand when the AI misrecognizes the voice</t>
  </si>
  <si>
    <t>subtly show the text heard by the AI</t>
  </si>
  <si>
    <t>Unclear what the visibility is when sharing a picture.</t>
  </si>
  <si>
    <t>Users might end up publishing home pictures unintentionally</t>
  </si>
  <si>
    <t>Show, note for what the publicity of the picture is. Is it private or public</t>
  </si>
  <si>
    <t>Kid recipes with hazards don't have any specific warning on the card</t>
  </si>
  <si>
    <t>Kids' recipes that require the kids to use an oven or a knife, for example, pose a safety risk which should be informed</t>
  </si>
  <si>
    <t>Add a hazard badge and a safety checklist</t>
  </si>
  <si>
    <t>Temperatures are only shown in Fahrenheit</t>
  </si>
  <si>
    <t>Some ovens could use Celsius</t>
  </si>
  <si>
    <t>Include temperature in both options. Alternatively, allow the user to set the temperature setting</t>
  </si>
  <si>
    <t>The Hey family greeting in the complex mode assumes that the app is being used in a family context</t>
  </si>
  <si>
    <t>It's possible that the app is being used by caregivers with the kids, or at a school where there are kids and teachers</t>
  </si>
  <si>
    <t>Use a more inclusive greeting and personalize it when the names of the users are known</t>
  </si>
  <si>
    <t>Finish immediately, end session with no option to undo or resume the action</t>
  </si>
  <si>
    <t>Accidental finish would lose the state of the user in the cooking process</t>
  </si>
  <si>
    <t>Show a cancelable finishing option. Add a resume last step in story log</t>
  </si>
  <si>
    <t>The "Capture your dish" option finishes with a "Done" button</t>
  </si>
  <si>
    <t>Users might finish without taking the picture when they see the done button</t>
  </si>
  <si>
    <t>Separate it into a "Finish with photo" and a "Finish without photo" button</t>
  </si>
  <si>
    <t>No take photo later entry point from story log</t>
  </si>
  <si>
    <t xml:space="preserve">Users can't complete their story with a picture later. </t>
  </si>
  <si>
    <t>Add a photo action on each log card</t>
  </si>
  <si>
    <t>No hands-busy gesture options</t>
  </si>
  <si>
    <t>Kitchens can get loud and navigating options might be difficult while cooking. Hence, voice and standard UI might fail at points</t>
  </si>
  <si>
    <t xml:space="preserve">Include gestures for common actions (like pause/mute/etc) to keep the layout minimal while allowing functionality, </t>
  </si>
  <si>
    <t>The primary call-to-action buttons change location across screens</t>
  </si>
  <si>
    <t>It is inconsistent for the user experience</t>
  </si>
  <si>
    <t>Move all primary call-to-actions to be on bottom</t>
  </si>
  <si>
    <t>No exit/undo for accidental starts</t>
  </si>
  <si>
    <t>In cooking environment, users could accidentally start</t>
  </si>
  <si>
    <t>Proivde a 3 second countdown with undo option to the user when they start</t>
  </si>
  <si>
    <t>A, C, B</t>
  </si>
  <si>
    <t>Small text within the receipe images inside the books</t>
  </si>
  <si>
    <t>Users might attempt to read that text to get a greater overview on the story</t>
  </si>
  <si>
    <t>Make the images be the cover page of the books, not the inside pages. The cover page can just have a picture of the receipe and the title of the story.</t>
  </si>
  <si>
    <t>A, C, B, D</t>
  </si>
  <si>
    <t>Missing step progress and time remaining</t>
  </si>
  <si>
    <t>Users cant see how much time is remaining and what step they are on</t>
  </si>
  <si>
    <t>Show more accessibly on the screen - step 1/10, time left: 3:10</t>
  </si>
  <si>
    <t>Camera capture lacks, review, retake, edit options</t>
  </si>
  <si>
    <t>Often the first picture users take will not be the one that they want to store.</t>
  </si>
  <si>
    <t>Add a review step which allows the user to retake, keep, or crop a picture</t>
  </si>
  <si>
    <t>No explicit confirmation that the session saved to StoryLog</t>
  </si>
  <si>
    <t>Users might doubt if the session got saved or not</t>
  </si>
  <si>
    <t>Show a completion card saying "Save to story log" and the time</t>
  </si>
  <si>
    <t>In the "Cooking with Friends" page, their is a small "plus" button next to the title and a much larger "Start Group Cooking"</t>
  </si>
  <si>
    <t>Even though they have different functionality,  they are easily confused and I would expect that "Start Group Cooking" would be clicked by accident a lot. The page is built around planning, inviting, and viewing upcoming cooking sessions, so the plus button and this button seem like they should at least be switched. Another possibility is to combine both buttons and have the user select which option in the next part of the flow.</t>
  </si>
  <si>
    <t>Two options: 1) add a third button to the header which is "Plan Group Cooking" or 2) make a single button for "Create Group Cooking" which takes you to a page where you can select if you want to start now or plan an event in the future</t>
  </si>
  <si>
    <t>After pressing "Start group cooking" in the firends tab, a page shows up that looks like the "explore" page where you can browse different recipies. The flow after the "Start group cooking" and the "explore" page is different and inconsistent</t>
  </si>
  <si>
    <t xml:space="preserve">The page after "Start group cooking" has a different flow and button system than the previous explore page. This adds unnecessary complexity to this page while leaving features lacking on the "explore" page. </t>
  </si>
  <si>
    <t>Make both pages operate the same and have the same user flow.</t>
  </si>
  <si>
    <t>"Build Story Book" button is non-functional and convoluted with the "story" metaphor</t>
  </si>
  <si>
    <t xml:space="preserve">If each individual recipe is a story, then why would i want to "build a story" book? What does it mean to do that? </t>
  </si>
  <si>
    <t>Implement the page and make the metaphor more clear for what the purpose of the button is.</t>
  </si>
  <si>
    <t>B, A</t>
  </si>
  <si>
    <t>The recipe's on the "explore" page are not clickable</t>
  </si>
  <si>
    <t>Having to click on "Browse through Recipes" before clicking on a recipe is redundant and an unnecessary step.</t>
  </si>
  <si>
    <t>Make these recipe snapshots interactable</t>
  </si>
  <si>
    <t>B, C</t>
  </si>
  <si>
    <t>There are no options to help with "cooking" errors</t>
  </si>
  <si>
    <t>While this isn't an error in the traditional since, I think it could be important for the AI to help correct cooking mistakes, especially if its cooking with kids. Since mistakes are common for kids, it would be great if there was a way to let the cook with confidence and catch mistakes.</t>
  </si>
  <si>
    <t>Integrating AI more into the acutal cooking process rather than just a recipe finding agent</t>
  </si>
  <si>
    <t>Ingredient measurements are not specified within body of recipe (e.g. boil a pot of salted wated for your pasta -- how much water? How much salt? + season with salt, pepper, and a little garlic -- how much of each?"</t>
  </si>
  <si>
    <t>User is required to memorize the measurements in the initial part of the recipe, have everything prepared before hand, or exit completely to the details page for clarification</t>
  </si>
  <si>
    <t>Redundancy! Add measurements directly into step descriptions, or else have an option for a quick reminder that doesn't require them to redo the whole flow</t>
  </si>
  <si>
    <t>There is no way to specify what kind of story you want in the group cooking page, even though the option exists elsewhere in the app</t>
  </si>
  <si>
    <t>In the confirmation page for sending out your group invite, the story type is accented in a different color, suggesting that it's able to be toggled. However, there is no way to do this in the group cooking creation flow.</t>
  </si>
  <si>
    <t>Add a step to the group cooking creation flow for choosing the vibe of the story</t>
  </si>
  <si>
    <t>Invited means different things depending on if the user is on the RSVPs page or the confirm cooking session page</t>
  </si>
  <si>
    <t>Language describing user status should be consistent across the app</t>
  </si>
  <si>
    <t>Use language to differentiate between confirmed users and users who have been invited but are not confirmed</t>
  </si>
  <si>
    <t>Chat with AI feature doesn't adjust to fit the specific needs of entertaining children when entered from the "cooking with kids" page</t>
  </si>
  <si>
    <t>Especially when cooking with children, it's especoially important to have guardrails that make the app accessible to all audiences. By routing children to a recipe they might not be able to make, we have a disconnect with our value of inclusivity.</t>
  </si>
  <si>
    <t>Add context to AI agent depending on where the user enters the screen from, and adjust recipe story accordingly</t>
  </si>
  <si>
    <t>AI assistant is not inclusive for children beyond the first two steps</t>
  </si>
  <si>
    <t>While the first two steps of the kid-friendly recipe make it a point to be inclusive and focus on safety, the rest reads like a standard recipe and relies on mental shortcuts that children may not have yet, such as how to use an electric mixer on ingredients until pale and thick</t>
  </si>
  <si>
    <t>Perform user tests with children and parents to find common pain points, revise language to better align with the needs of both groups</t>
  </si>
  <si>
    <t>Cannot navigate to all story log pages from one another even though all pages are built out</t>
  </si>
  <si>
    <t>Given that the pages exist, it is confusing for the user to have to click the story logs button at the bototm of the screen in order to switch tabs rather than clicking over</t>
  </si>
  <si>
    <t>Enable functionality for switching between pages and back</t>
  </si>
  <si>
    <t>AI imagery for dishes detracts from values of connection and inclusivity</t>
  </si>
  <si>
    <t>AI Imagery detracts from these two values in the same way. By using food that isn't real, cooks inherently are forced to strived for an unattainable goal. Furthermore, they aren't connected to the food in teh same way, as they know it wasn't made by a real person</t>
  </si>
  <si>
    <t>Replace the images with pictures of the food as cooked by a real human. Better yet, replace with a picutre of the dish as cooked by their friends, so that they feel an instant affinity for the food and a desire to make it.</t>
  </si>
  <si>
    <t>C, D</t>
  </si>
  <si>
    <t>No narration audio preview on recipe details</t>
  </si>
  <si>
    <t>Currently, the app tells you what the audio is like but there is no preview option o hear a 5-10 second chunk. The user has to guess what it will be like</t>
  </si>
  <si>
    <t>Add a 5-10s preview narration</t>
  </si>
  <si>
    <t>Back arrow is too close to the left edge</t>
  </si>
  <si>
    <t>Can be accidentally pressed while holding phone</t>
  </si>
  <si>
    <t xml:space="preserve">Add some padding to the left. There is a lot of area on top left where back arrow could be placed more appropriately. </t>
  </si>
  <si>
    <t>Start button is always enabled, even when ingredients not available</t>
  </si>
  <si>
    <t xml:space="preserve">Can lead to frustration mid-cooking, espescially for kids. </t>
  </si>
  <si>
    <t>Replace start button with a start anyway warning when not all ingredients are present</t>
  </si>
  <si>
    <t>A, C</t>
  </si>
  <si>
    <t>missing step progress and time remaining</t>
  </si>
  <si>
    <t>There should be a consistent pattern</t>
  </si>
  <si>
    <t>Standardize the app to either use &gt; or -&gt;</t>
  </si>
  <si>
    <t>The voice UI currently doesnt indicate when the user is speaking or listening</t>
  </si>
  <si>
    <t>It can be confusing for the user to know if the device is speaking or if the user is supposed to speak now</t>
  </si>
  <si>
    <t>Show listening/speaking badges or adjust the animation to make it clear that the user is listening/speaking</t>
  </si>
  <si>
    <t>No narration speed control</t>
  </si>
  <si>
    <t>Users need pacing control</t>
  </si>
  <si>
    <t>Add 0.75x, 1x, 1.25x options for user to control the speed of narration</t>
  </si>
  <si>
    <t>While cooking a recipe, it's not possible to cancel and go back to the menu.</t>
  </si>
  <si>
    <t>If a user is cooking a recipe, they won't be able to spend too much time navigating menus in order to cancel their recipe. Especially since some recipes can get length in the number of steps, having a way to cancel a recipe while in the middle would be a great way to make sure they have enough agency of the cooking experience.</t>
  </si>
  <si>
    <t>Add a cancel button or a list of steps that the user can easily scroll through</t>
  </si>
  <si>
    <t>B, C, D</t>
  </si>
  <si>
    <t>App emphasizes a narrative-based approach to cooking to make things more fun, but the "story" reads more like quotes from a self-help book</t>
  </si>
  <si>
    <t>Without the narrative, the user misses out on the fun cooking experience that they came to Simmr for in the first place</t>
  </si>
  <si>
    <t>Revise narrative structure and content to align with stated goals and user desires</t>
  </si>
  <si>
    <t>The "X" close button appears only on the final voice AI cooking screen but is absent from all previous recipe and cooking pages, and is inconsistent with the simple task where the "X" button appeared on every recipe page.</t>
  </si>
  <si>
    <t>Users expect the close button to be in the same location consistently (if present at all) across the entire task flow, so the sudden appearance of the "X" only at the end feels unpredictable and breaks the established task flow pattern from the simple task.</t>
  </si>
  <si>
    <t>Include the "X" button consistently on all recipe and voice AI screens.</t>
  </si>
  <si>
    <t>Heuristic</t>
  </si>
  <si>
    <t># Viol. (sev 0)</t>
  </si>
  <si>
    <t># Viol. (sev 1)</t>
  </si>
  <si>
    <t># Viol. (sev 2)</t>
  </si>
  <si>
    <t># Viol. (sev 3)</t>
  </si>
  <si>
    <t># Viol. (sev 4)</t>
  </si>
  <si>
    <t># Viol. (total)</t>
  </si>
  <si>
    <t>H10: Help &amp; Documentation</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</si>
  <si>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</si>
  <si>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</si>
  <si>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</si>
  <si>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t xml:space="preserve">Evaluator A 
</t>
  </si>
  <si>
    <t xml:space="preserve">Evaluator B
</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</si>
  <si>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</si>
  <si>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</si>
  <si>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</si>
  <si>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</si>
  <si>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</si>
  <si>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r>
      <rPr>
        <rFont val="Arial"/>
        <b/>
        <i val="0"/>
        <color theme="1"/>
      </rPr>
      <t xml:space="preserve">Overview:
</t>
    </r>
    <r>
      <rPr>
        <rFont val="Arial"/>
        <i val="0"/>
        <color theme="1"/>
      </rPr>
      <t xml:space="preserve">We enjoyed exploring the Simmr prototype, and can clearly see its potential as a joyful, story-driven way to make home cooking feel engaging. We love how narration, music, and mini-lessons turn recipes into little episodes, and how the product scales from solo cooking to group sessions and a thoughtful Kid Mode. The minimalist maroon-and-white interface feels modern and inviting, and the app is intuitive to use, with clear task flows that users can navigate without confusion. In terms of trends across heuristic violations, H4 (Consistency and Standards) and H7 (Flexibility &amp; Efficiency of Use). At key moments, the interface doesn’t always tell users what state it’s in (listening vs. speaking, saving vs. uploading), which creates small moments of uncertainty in an already hands-busy context. Language and placement for primary actions also shift (“Start Cooking,” “Done!,” “Done,” “Confirm &amp; send invitations”), making it harder to rely on muscle memory and takes away from the consistency.. Violations of H2 (Match b/w System &amp; World) and H3 (User Control &amp; Freedom) are also very prevalent in the app, which further reinforces the unfamiliarity and limiting nature of the app’s features, especially during the cooking process (e.g. pause or fast-forward/backwards the audio). Finally, H5 (Error prevention) and H11 (Accessible design) matter a lot here as cooking is messy and sometimes noisy, so hazard flags, captions, simple exits/undo and “what ifs” are essential. Tightening these details will make the three flows, solo narration, friends/dinner-party planning, and Kid Mode, feel cohesive and more resilient in real kitchens.
</t>
    </r>
    <r>
      <rPr>
        <rFont val="Arial"/>
        <b/>
        <i val="0"/>
        <color theme="1"/>
      </rPr>
      <t xml:space="preserve">Recommendations:
</t>
    </r>
    <r>
      <rPr>
        <rFont val="Arial"/>
        <i val="0"/>
        <color theme="1"/>
      </rPr>
      <t xml:space="preserve">Our first recommendation would be around streamlining the navigation in the app. Choose to either use the “&gt;” or “-&gt;” icon for navigation and keep it consistent. The alternated use of the back arrow and the “X” close sign in the top-left can be confusing. Always have a back arrow but include an exit warning on the cooking screen to indicate that this action ends the cooking. Further, add a persistent bottom control bar during cooking with Pause/Previous/Next/Mute/Exit, a Listening/Speaking badge, and step progress (e.g., progress bar and/or visual), where users can see where they are at in the cooking process. This reduces ambiguity and keeps actions predictable. Additionally, the users should be able to swipe between steps instead of clicking to make it easier to use in cooking environments. 
Our next recommendation is to replace decorative AI-generated book imagery with clear food photos. While the vibrant recipe book images give a more immersive storytelling vibe in the app, it ultimately obscures the finished dish’s appearance, and causes information bloat.
Further, on the group and kids features, we suggest modifying the recipes to be specific to the use cases. Some flows that seem like they would lead to specialized recipes (for example, from the group or kids cooking pages) instead just lead to the general recipe flow. The group cooking menu could have special recipes for groups (like make your own pizza, or recipes with many ingredients). Further, group sessions can surface a compatibility score and filters tied to invitee dietary needs and group size. For all users, especially kids, there can be what if options - what if I forgot to add sugar, or burnt an ingredient. Generally, the specialized sections should have more specialized features for those users. With these refinements, Simmr will feel more polished and more ready for the end user. 
</t>
    </r>
  </si>
</sst>
</file>

<file path=xl/styles.xml><?xml version="1.0" encoding="utf-8"?>
<styleSheet xmlns="http://schemas.openxmlformats.org/spreadsheetml/2006/main" xmlns:x14ac="http://schemas.microsoft.com/office/spreadsheetml/2009/9/ac" xmlns:mc="http://schemas.openxmlformats.org/markup-compatibility/2006">
  <fonts count="18">
    <font>
      <sz val="10.0"/>
      <color rgb="FF000000"/>
      <name val="Arial"/>
      <scheme val="minor"/>
    </font>
    <font>
      <b/>
      <color theme="1"/>
      <name val="Arial"/>
      <scheme val="minor"/>
    </font>
    <font>
      <color theme="1"/>
      <name val="Arial"/>
      <scheme val="minor"/>
    </font>
    <font>
      <i/>
      <color theme="1"/>
      <name val="Arial"/>
      <scheme val="minor"/>
    </font>
    <font>
      <color theme="1"/>
      <name val="Arial"/>
    </font>
    <font>
      <color rgb="FF434343"/>
      <name val="Roboto"/>
    </font>
    <font>
      <color rgb="FF753800"/>
      <name val="Roboto"/>
    </font>
    <font>
      <color rgb="FFB10202"/>
      <name val="Roboto"/>
    </font>
    <font>
      <color rgb="FF0A53A8"/>
      <name val="Roboto"/>
    </font>
    <font>
      <color rgb="FFFFCFC9"/>
      <name val="Roboto"/>
    </font>
    <font>
      <color rgb="FF473821"/>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s>
  <fills count="7">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15">
    <border/>
    <border>
      <left style="thin">
        <color rgb="FFFFFFFF"/>
      </left>
      <right style="thin">
        <color rgb="FFFFFFFF"/>
      </right>
      <top style="thin">
        <color rgb="FFFFFFFF"/>
      </top>
      <bottom style="thin">
        <color rgb="FFFFFFFF"/>
      </bottom>
    </border>
    <border>
      <left style="thin">
        <color rgb="FF442F65"/>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79">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vertical="center" wrapText="1"/>
    </xf>
    <xf borderId="0" fillId="0" fontId="2"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2" numFmtId="0" xfId="0" applyAlignment="1" applyFont="1">
      <alignment shrinkToFit="0" wrapText="1"/>
    </xf>
    <xf borderId="0" fillId="0" fontId="3" numFmtId="0" xfId="0" applyAlignment="1" applyFont="1">
      <alignment horizontal="left" readingOrder="0" shrinkToFit="0" wrapText="1"/>
    </xf>
    <xf borderId="0" fillId="0" fontId="2" numFmtId="0" xfId="0" applyAlignment="1" applyFont="1">
      <alignment readingOrder="0" shrinkToFit="0" wrapText="1"/>
    </xf>
    <xf borderId="0" fillId="3" fontId="1" numFmtId="0" xfId="0" applyAlignment="1" applyFill="1" applyFont="1">
      <alignment horizontal="left" readingOrder="0" shrinkToFit="0" wrapText="1"/>
    </xf>
    <xf borderId="1" fillId="4" fontId="4" numFmtId="0" xfId="0" applyAlignment="1" applyBorder="1" applyFill="1" applyFont="1">
      <alignment shrinkToFit="0" wrapText="1"/>
    </xf>
    <xf borderId="0" fillId="0" fontId="2" numFmtId="0" xfId="0" applyAlignment="1" applyFont="1">
      <alignment horizontal="left" readingOrder="0" shrinkToFit="0" wrapText="1"/>
    </xf>
    <xf borderId="0" fillId="0" fontId="2" numFmtId="0" xfId="0" applyAlignment="1" applyFont="1">
      <alignment horizontal="left" readingOrder="0" shrinkToFit="0" vertical="center" wrapText="1"/>
    </xf>
    <xf borderId="2" fillId="5" fontId="5" numFmtId="0" xfId="0" applyAlignment="1" applyBorder="1" applyFill="1" applyFont="1">
      <alignment horizontal="right" readingOrder="0" shrinkToFit="0" vertical="center" wrapText="0"/>
    </xf>
    <xf borderId="1" fillId="4" fontId="5" numFmtId="0" xfId="0" applyAlignment="1" applyBorder="1" applyFont="1">
      <alignment shrinkToFit="0" vertical="center" wrapText="0"/>
    </xf>
    <xf borderId="1" fillId="4" fontId="6" numFmtId="0" xfId="0" applyAlignment="1" applyBorder="1" applyFont="1">
      <alignment horizontal="right" readingOrder="0" shrinkToFit="0" vertical="center" wrapText="0"/>
    </xf>
    <xf borderId="1" fillId="4" fontId="5" numFmtId="49" xfId="0" applyAlignment="1" applyBorder="1" applyFont="1" applyNumberFormat="1">
      <alignment shrinkToFit="0" vertical="center" wrapText="1"/>
    </xf>
    <xf borderId="1" fillId="4" fontId="4" numFmtId="0" xfId="0" applyAlignment="1" applyBorder="1" applyFont="1">
      <alignment shrinkToFit="0" vertical="center" wrapText="0"/>
    </xf>
    <xf borderId="1" fillId="4" fontId="5" numFmtId="0" xfId="0" applyAlignment="1" applyBorder="1" applyFont="1">
      <alignment shrinkToFit="0" vertical="center" wrapText="1"/>
    </xf>
    <xf borderId="3" fillId="4" fontId="5" numFmtId="0" xfId="0" applyAlignment="1" applyBorder="1" applyFont="1">
      <alignment shrinkToFit="0" vertical="center" wrapText="1"/>
    </xf>
    <xf borderId="0" fillId="0" fontId="2" numFmtId="0" xfId="0" applyAlignment="1" applyFont="1">
      <alignment readingOrder="0" shrinkToFit="0" vertical="center" wrapText="0"/>
    </xf>
    <xf borderId="4" fillId="5" fontId="5" numFmtId="0" xfId="0" applyAlignment="1" applyBorder="1" applyFont="1">
      <alignment horizontal="right" readingOrder="0" shrinkToFit="0" vertical="center" wrapText="0"/>
    </xf>
    <xf borderId="5" fillId="5" fontId="5" numFmtId="0" xfId="0" applyAlignment="1" applyBorder="1" applyFont="1">
      <alignment shrinkToFit="0" vertical="center" wrapText="0"/>
    </xf>
    <xf borderId="5" fillId="5" fontId="6" numFmtId="0" xfId="0" applyAlignment="1" applyBorder="1" applyFont="1">
      <alignment horizontal="right" readingOrder="0" shrinkToFit="0" vertical="center" wrapText="0"/>
    </xf>
    <xf borderId="5" fillId="5" fontId="5" numFmtId="49" xfId="0" applyAlignment="1" applyBorder="1" applyFont="1" applyNumberFormat="1">
      <alignment shrinkToFit="0" vertical="center" wrapText="1"/>
    </xf>
    <xf borderId="5" fillId="5" fontId="4" numFmtId="0" xfId="0" applyAlignment="1" applyBorder="1" applyFont="1">
      <alignment shrinkToFit="0" vertical="center" wrapText="0"/>
    </xf>
    <xf borderId="5" fillId="5" fontId="5" numFmtId="0" xfId="0" applyAlignment="1" applyBorder="1" applyFont="1">
      <alignment shrinkToFit="0" vertical="center" wrapText="1"/>
    </xf>
    <xf borderId="6" fillId="5" fontId="5" numFmtId="0" xfId="0" applyAlignment="1" applyBorder="1" applyFont="1">
      <alignment shrinkToFit="0" vertical="center" wrapText="1"/>
    </xf>
    <xf borderId="2" fillId="4" fontId="5" numFmtId="0" xfId="0" applyAlignment="1" applyBorder="1" applyFont="1">
      <alignment horizontal="right" readingOrder="0" shrinkToFit="0" vertical="center" wrapText="0"/>
    </xf>
    <xf borderId="4" fillId="4" fontId="5" numFmtId="0" xfId="0" applyAlignment="1" applyBorder="1" applyFont="1">
      <alignment horizontal="right" readingOrder="0" shrinkToFit="0" vertical="center" wrapText="0"/>
    </xf>
    <xf borderId="1" fillId="4" fontId="5" numFmtId="0" xfId="0" applyAlignment="1" applyBorder="1" applyFont="1">
      <alignment readingOrder="0" shrinkToFit="0" vertical="center" wrapText="0"/>
    </xf>
    <xf borderId="1" fillId="4" fontId="7" numFmtId="0" xfId="0" applyAlignment="1" applyBorder="1" applyFont="1">
      <alignment horizontal="right" readingOrder="0" shrinkToFit="0" vertical="center" wrapText="0"/>
    </xf>
    <xf borderId="1" fillId="4" fontId="5" numFmtId="49" xfId="0" applyAlignment="1" applyBorder="1" applyFont="1" applyNumberFormat="1">
      <alignment readingOrder="0" shrinkToFit="0" vertical="center" wrapText="1"/>
    </xf>
    <xf borderId="1" fillId="4" fontId="5" numFmtId="0" xfId="0" applyAlignment="1" applyBorder="1" applyFont="1">
      <alignment readingOrder="0" shrinkToFit="0" vertical="center" wrapText="1"/>
    </xf>
    <xf borderId="3" fillId="4" fontId="4" numFmtId="0" xfId="0" applyAlignment="1" applyBorder="1" applyFont="1">
      <alignment readingOrder="0" shrinkToFit="0" vertical="center" wrapText="1"/>
    </xf>
    <xf borderId="5" fillId="5" fontId="8" numFmtId="0" xfId="0" applyAlignment="1" applyBorder="1" applyFont="1">
      <alignment horizontal="right" shrinkToFit="0" vertical="center" wrapText="0"/>
    </xf>
    <xf borderId="5" fillId="5" fontId="5" numFmtId="49" xfId="0" applyAlignment="1" applyBorder="1" applyFont="1" applyNumberFormat="1">
      <alignment readingOrder="0" shrinkToFit="0" vertical="center" wrapText="1"/>
    </xf>
    <xf borderId="1" fillId="5" fontId="5" numFmtId="0" xfId="0" applyAlignment="1" applyBorder="1" applyFont="1">
      <alignment shrinkToFit="0" vertical="center" wrapText="0"/>
    </xf>
    <xf borderId="1" fillId="5" fontId="9" numFmtId="0" xfId="0" applyAlignment="1" applyBorder="1" applyFont="1">
      <alignment horizontal="right" readingOrder="0" shrinkToFit="0" vertical="center" wrapText="0"/>
    </xf>
    <xf borderId="1" fillId="5" fontId="5" numFmtId="49" xfId="0" applyAlignment="1" applyBorder="1" applyFont="1" applyNumberFormat="1">
      <alignment shrinkToFit="0" vertical="center" wrapText="1"/>
    </xf>
    <xf borderId="0" fillId="5" fontId="4" numFmtId="0" xfId="0" applyAlignment="1" applyFont="1">
      <alignment shrinkToFit="0" vertical="center" wrapText="0"/>
    </xf>
    <xf borderId="1" fillId="5" fontId="5" numFmtId="0" xfId="0" applyAlignment="1" applyBorder="1" applyFont="1">
      <alignment readingOrder="0" shrinkToFit="0" vertical="center" wrapText="1"/>
    </xf>
    <xf borderId="3" fillId="5" fontId="5" numFmtId="0" xfId="0" applyAlignment="1" applyBorder="1" applyFont="1">
      <alignment shrinkToFit="0" vertical="center" wrapText="1"/>
    </xf>
    <xf borderId="4" fillId="4" fontId="5" numFmtId="0" xfId="0" applyAlignment="1" applyBorder="1" applyFont="1">
      <alignment horizontal="right" shrinkToFit="0" vertical="center" wrapText="0"/>
    </xf>
    <xf borderId="5" fillId="5" fontId="5" numFmtId="0" xfId="0" applyAlignment="1" applyBorder="1" applyFont="1">
      <alignment shrinkToFit="0" vertical="center" wrapText="0"/>
    </xf>
    <xf borderId="5" fillId="5" fontId="10" numFmtId="0" xfId="0" applyAlignment="1" applyBorder="1" applyFont="1">
      <alignment horizontal="right" shrinkToFit="0" vertical="center" wrapText="0"/>
    </xf>
    <xf borderId="5" fillId="5" fontId="5" numFmtId="49" xfId="0" applyAlignment="1" applyBorder="1" applyFont="1" applyNumberFormat="1">
      <alignment shrinkToFit="0" vertical="center" wrapText="1"/>
    </xf>
    <xf borderId="5" fillId="5" fontId="4" numFmtId="0" xfId="0" applyAlignment="1" applyBorder="1" applyFont="1">
      <alignment shrinkToFit="0" vertical="center" wrapText="0"/>
    </xf>
    <xf borderId="5" fillId="5" fontId="5" numFmtId="0" xfId="0" applyAlignment="1" applyBorder="1" applyFont="1">
      <alignment shrinkToFit="0" vertical="center" wrapText="1"/>
    </xf>
    <xf borderId="6" fillId="5" fontId="5" numFmtId="0" xfId="0" applyAlignment="1" applyBorder="1" applyFont="1">
      <alignment shrinkToFit="0" vertical="center" wrapText="1"/>
    </xf>
    <xf borderId="0" fillId="0" fontId="4" numFmtId="0" xfId="0" applyAlignment="1" applyFont="1">
      <alignment readingOrder="0" shrinkToFit="0" vertical="bottom" wrapText="0"/>
    </xf>
    <xf borderId="1" fillId="4" fontId="10" numFmtId="0" xfId="0" applyAlignment="1" applyBorder="1" applyFont="1">
      <alignment horizontal="right" shrinkToFit="0" vertical="center" wrapText="0"/>
    </xf>
    <xf borderId="1" fillId="0" fontId="2" numFmtId="0" xfId="0" applyAlignment="1" applyBorder="1" applyFont="1">
      <alignment shrinkToFit="0" vertical="center" wrapText="0"/>
    </xf>
    <xf borderId="5" fillId="4" fontId="5" numFmtId="0" xfId="0" applyAlignment="1" applyBorder="1" applyFont="1">
      <alignment shrinkToFit="0" vertical="center" wrapText="0"/>
    </xf>
    <xf borderId="5" fillId="4" fontId="10" numFmtId="0" xfId="0" applyAlignment="1" applyBorder="1" applyFont="1">
      <alignment horizontal="right" shrinkToFit="0" vertical="center" wrapText="0"/>
    </xf>
    <xf borderId="5" fillId="4" fontId="5" numFmtId="49" xfId="0" applyAlignment="1" applyBorder="1" applyFont="1" applyNumberFormat="1">
      <alignment shrinkToFit="0" vertical="center" wrapText="1"/>
    </xf>
    <xf borderId="5" fillId="4" fontId="4" numFmtId="0" xfId="0" applyAlignment="1" applyBorder="1" applyFont="1">
      <alignment shrinkToFit="0" vertical="center" wrapText="0"/>
    </xf>
    <xf borderId="5" fillId="4" fontId="5" numFmtId="0" xfId="0" applyAlignment="1" applyBorder="1" applyFont="1">
      <alignment shrinkToFit="0" vertical="center" wrapText="1"/>
    </xf>
    <xf borderId="6" fillId="4" fontId="5" numFmtId="0" xfId="0" applyAlignment="1" applyBorder="1" applyFont="1">
      <alignment shrinkToFit="0" vertical="center" wrapText="1"/>
    </xf>
    <xf borderId="1" fillId="5" fontId="10" numFmtId="0" xfId="0" applyAlignment="1" applyBorder="1" applyFont="1">
      <alignment horizontal="right" shrinkToFit="0" vertical="center" wrapText="0"/>
    </xf>
    <xf borderId="1" fillId="5" fontId="4" numFmtId="0" xfId="0" applyAlignment="1" applyBorder="1" applyFont="1">
      <alignment shrinkToFit="0" vertical="center" wrapText="0"/>
    </xf>
    <xf borderId="1" fillId="5" fontId="5" numFmtId="0" xfId="0" applyAlignment="1" applyBorder="1" applyFont="1">
      <alignment shrinkToFit="0" vertical="center" wrapText="1"/>
    </xf>
    <xf borderId="2" fillId="4" fontId="5" numFmtId="0" xfId="0" applyAlignment="1" applyBorder="1" applyFont="1">
      <alignment horizontal="right" shrinkToFit="0" vertical="center" wrapText="0"/>
    </xf>
    <xf borderId="5" fillId="5" fontId="10" numFmtId="0" xfId="0" applyAlignment="1" applyBorder="1" applyFont="1">
      <alignment horizontal="right" shrinkToFit="0" vertical="center" wrapText="0"/>
    </xf>
    <xf borderId="5" fillId="5" fontId="6" numFmtId="0" xfId="0" applyAlignment="1" applyBorder="1" applyFont="1">
      <alignment horizontal="right" shrinkToFit="0" vertical="center" wrapText="0"/>
    </xf>
    <xf borderId="1" fillId="4" fontId="6" numFmtId="0" xfId="0" applyAlignment="1" applyBorder="1" applyFont="1">
      <alignment horizontal="right" shrinkToFit="0" vertical="center" wrapText="0"/>
    </xf>
    <xf borderId="5" fillId="4" fontId="6" numFmtId="0" xfId="0" applyAlignment="1" applyBorder="1" applyFont="1">
      <alignment horizontal="right" shrinkToFit="0" vertical="center" wrapText="0"/>
    </xf>
    <xf borderId="1" fillId="5" fontId="6" numFmtId="0" xfId="0" applyAlignment="1" applyBorder="1" applyFont="1">
      <alignment horizontal="right" shrinkToFit="0" vertical="center" wrapText="0"/>
    </xf>
    <xf borderId="6" fillId="5" fontId="4" numFmtId="0" xfId="0" applyAlignment="1" applyBorder="1" applyFont="1">
      <alignment shrinkToFit="0" vertical="center" wrapText="1"/>
    </xf>
    <xf borderId="1" fillId="4" fontId="5" numFmtId="0" xfId="0" applyAlignment="1" applyBorder="1" applyFont="1">
      <alignment shrinkToFit="0" vertical="center" wrapText="0"/>
    </xf>
    <xf borderId="1" fillId="4" fontId="6" numFmtId="0" xfId="0" applyAlignment="1" applyBorder="1" applyFont="1">
      <alignment horizontal="right" shrinkToFit="0" vertical="center" wrapText="0"/>
    </xf>
    <xf borderId="5" fillId="5" fontId="5" numFmtId="0" xfId="0" applyAlignment="1" applyBorder="1" applyFont="1">
      <alignment shrinkToFit="0" vertical="center" wrapText="0"/>
    </xf>
    <xf borderId="5" fillId="5" fontId="6" numFmtId="0" xfId="0" applyAlignment="1" applyBorder="1" applyFont="1">
      <alignment horizontal="right" shrinkToFit="0" vertical="center" wrapText="0"/>
    </xf>
    <xf borderId="5" fillId="4" fontId="5" numFmtId="0" xfId="0" applyAlignment="1" applyBorder="1" applyFont="1">
      <alignment shrinkToFit="0" vertical="center" wrapText="0"/>
    </xf>
    <xf borderId="5" fillId="4" fontId="6" numFmtId="0" xfId="0" applyAlignment="1" applyBorder="1" applyFont="1">
      <alignment horizontal="right" shrinkToFit="0" vertical="center" wrapText="0"/>
    </xf>
    <xf borderId="5" fillId="4" fontId="5" numFmtId="49" xfId="0" applyAlignment="1" applyBorder="1" applyFont="1" applyNumberFormat="1">
      <alignment shrinkToFit="0" vertical="center" wrapText="1"/>
    </xf>
    <xf borderId="5" fillId="4" fontId="4" numFmtId="0" xfId="0" applyAlignment="1" applyBorder="1" applyFont="1">
      <alignment shrinkToFit="0" vertical="center" wrapText="0"/>
    </xf>
    <xf borderId="5" fillId="4" fontId="5" numFmtId="0" xfId="0" applyAlignment="1" applyBorder="1" applyFont="1">
      <alignment shrinkToFit="0" vertical="center" wrapText="1"/>
    </xf>
    <xf borderId="6" fillId="4" fontId="5" numFmtId="0" xfId="0" applyAlignment="1" applyBorder="1" applyFont="1">
      <alignment shrinkToFit="0" vertical="center" wrapText="1"/>
    </xf>
    <xf borderId="1" fillId="5" fontId="5" numFmtId="0" xfId="0" applyAlignment="1" applyBorder="1" applyFont="1">
      <alignment readingOrder="0" shrinkToFit="0" vertical="center" wrapText="0"/>
    </xf>
    <xf borderId="1" fillId="5" fontId="5" numFmtId="0" xfId="0" applyAlignment="1" applyBorder="1" applyFont="1">
      <alignment shrinkToFit="0" vertical="center" wrapText="0"/>
    </xf>
    <xf borderId="1" fillId="5" fontId="6" numFmtId="0" xfId="0" applyAlignment="1" applyBorder="1" applyFont="1">
      <alignment horizontal="right" shrinkToFit="0" vertical="center" wrapText="0"/>
    </xf>
    <xf borderId="1" fillId="5" fontId="5" numFmtId="49" xfId="0" applyAlignment="1" applyBorder="1" applyFont="1" applyNumberFormat="1">
      <alignment shrinkToFit="0" vertical="center" wrapText="1"/>
    </xf>
    <xf borderId="1" fillId="5" fontId="4" numFmtId="0" xfId="0" applyAlignment="1" applyBorder="1" applyFont="1">
      <alignment shrinkToFit="0" vertical="center" wrapText="0"/>
    </xf>
    <xf borderId="1" fillId="5" fontId="5" numFmtId="0" xfId="0" applyAlignment="1" applyBorder="1" applyFont="1">
      <alignment shrinkToFit="0" vertical="center" wrapText="1"/>
    </xf>
    <xf borderId="3" fillId="5" fontId="5" numFmtId="0" xfId="0" applyAlignment="1" applyBorder="1" applyFont="1">
      <alignment shrinkToFit="0" vertical="center" wrapText="1"/>
    </xf>
    <xf borderId="5" fillId="4" fontId="5" numFmtId="0" xfId="0" applyAlignment="1" applyBorder="1" applyFont="1">
      <alignment readingOrder="0" shrinkToFit="0" vertical="center" wrapText="0"/>
    </xf>
    <xf borderId="5" fillId="4" fontId="7" numFmtId="0" xfId="0" applyAlignment="1" applyBorder="1" applyFont="1">
      <alignment horizontal="right" readingOrder="0" shrinkToFit="0" vertical="center" wrapText="0"/>
    </xf>
    <xf borderId="5" fillId="4" fontId="5" numFmtId="49" xfId="0" applyAlignment="1" applyBorder="1" applyFont="1" applyNumberFormat="1">
      <alignment readingOrder="0" shrinkToFit="0" vertical="center" wrapText="1"/>
    </xf>
    <xf borderId="5" fillId="4" fontId="5" numFmtId="0" xfId="0" applyAlignment="1" applyBorder="1" applyFont="1">
      <alignment readingOrder="0" shrinkToFit="0" vertical="center" wrapText="1"/>
    </xf>
    <xf borderId="6" fillId="4" fontId="4" numFmtId="0" xfId="0" applyAlignment="1" applyBorder="1" applyFont="1">
      <alignment readingOrder="0" shrinkToFit="0" vertical="center" wrapText="1"/>
    </xf>
    <xf borderId="1" fillId="5" fontId="5" numFmtId="49" xfId="0" applyAlignment="1" applyBorder="1" applyFont="1" applyNumberFormat="1">
      <alignment readingOrder="0" shrinkToFit="0" vertical="center" wrapText="1"/>
    </xf>
    <xf borderId="4" fillId="0" fontId="5" numFmtId="0" xfId="0" applyAlignment="1" applyBorder="1" applyFont="1">
      <alignment horizontal="right" readingOrder="0" shrinkToFit="0" vertical="center" wrapText="0"/>
    </xf>
    <xf borderId="5" fillId="0" fontId="5" numFmtId="0" xfId="0" applyAlignment="1" applyBorder="1" applyFont="1">
      <alignment shrinkToFit="0" vertical="center" wrapText="0"/>
    </xf>
    <xf borderId="5" fillId="0" fontId="7" numFmtId="0" xfId="0" applyAlignment="1" applyBorder="1" applyFont="1">
      <alignment horizontal="right" shrinkToFit="0" vertical="center" wrapText="0"/>
    </xf>
    <xf borderId="5" fillId="0" fontId="5" numFmtId="49" xfId="0" applyAlignment="1" applyBorder="1" applyFont="1" applyNumberFormat="1">
      <alignment shrinkToFit="0" vertical="center" wrapText="1"/>
    </xf>
    <xf borderId="5" fillId="0" fontId="4" numFmtId="0" xfId="0" applyAlignment="1" applyBorder="1" applyFont="1">
      <alignment shrinkToFit="0" vertical="center" wrapText="0"/>
    </xf>
    <xf borderId="5" fillId="0" fontId="5" numFmtId="0" xfId="0" applyAlignment="1" applyBorder="1" applyFont="1">
      <alignment shrinkToFit="0" vertical="center" wrapText="1"/>
    </xf>
    <xf borderId="6" fillId="0" fontId="5" numFmtId="0" xfId="0" applyAlignment="1" applyBorder="1" applyFont="1">
      <alignment shrinkToFit="0" vertical="center" wrapText="1"/>
    </xf>
    <xf borderId="2" fillId="0" fontId="5" numFmtId="0" xfId="0" applyAlignment="1" applyBorder="1" applyFont="1">
      <alignment horizontal="right" readingOrder="0" shrinkToFit="0" vertical="center" wrapText="0"/>
    </xf>
    <xf borderId="1" fillId="0" fontId="5" numFmtId="0" xfId="0" applyAlignment="1" applyBorder="1" applyFont="1">
      <alignment shrinkToFit="0" vertical="center" wrapText="0"/>
    </xf>
    <xf borderId="1" fillId="0" fontId="7" numFmtId="0" xfId="0" applyAlignment="1" applyBorder="1" applyFont="1">
      <alignment horizontal="right" shrinkToFit="0" vertical="center" wrapText="0"/>
    </xf>
    <xf borderId="1" fillId="0" fontId="5" numFmtId="49" xfId="0" applyAlignment="1" applyBorder="1" applyFont="1" applyNumberFormat="1">
      <alignment shrinkToFit="0" vertical="center" wrapText="1"/>
    </xf>
    <xf borderId="1" fillId="0" fontId="4" numFmtId="0" xfId="0" applyAlignment="1" applyBorder="1" applyFont="1">
      <alignment shrinkToFit="0" vertical="center" wrapText="0"/>
    </xf>
    <xf borderId="1" fillId="0" fontId="5" numFmtId="0" xfId="0" applyAlignment="1" applyBorder="1" applyFont="1">
      <alignment shrinkToFit="0" vertical="center" wrapText="1"/>
    </xf>
    <xf borderId="3" fillId="0" fontId="5" numFmtId="0" xfId="0" applyAlignment="1" applyBorder="1" applyFont="1">
      <alignment shrinkToFit="0" vertical="center" wrapText="1"/>
    </xf>
    <xf borderId="2" fillId="0" fontId="5" numFmtId="0" xfId="0" applyAlignment="1" applyBorder="1" applyFont="1">
      <alignment horizontal="right" readingOrder="0" shrinkToFit="0" vertical="center" wrapText="0"/>
    </xf>
    <xf borderId="5" fillId="0" fontId="5" numFmtId="0" xfId="0" applyAlignment="1" applyBorder="1" applyFont="1">
      <alignment shrinkToFit="0" vertical="center" wrapText="0"/>
    </xf>
    <xf borderId="5" fillId="0" fontId="7" numFmtId="0" xfId="0" applyAlignment="1" applyBorder="1" applyFont="1">
      <alignment horizontal="right" shrinkToFit="0" vertical="center" wrapText="0"/>
    </xf>
    <xf borderId="5" fillId="0" fontId="4" numFmtId="0" xfId="0" applyAlignment="1" applyBorder="1" applyFont="1">
      <alignment shrinkToFit="0" vertical="center" wrapText="0"/>
    </xf>
    <xf borderId="5" fillId="0" fontId="5" numFmtId="0" xfId="0" applyAlignment="1" applyBorder="1" applyFont="1">
      <alignment shrinkToFit="0" vertical="center" wrapText="1"/>
    </xf>
    <xf borderId="6" fillId="0" fontId="5" numFmtId="0" xfId="0" applyAlignment="1" applyBorder="1" applyFont="1">
      <alignment shrinkToFit="0" vertical="center" wrapText="1"/>
    </xf>
    <xf borderId="0" fillId="0" fontId="2" numFmtId="0" xfId="0" applyAlignment="1" applyFont="1">
      <alignment readingOrder="0" shrinkToFit="0" vertical="center" wrapText="0"/>
    </xf>
    <xf borderId="1" fillId="0" fontId="5" numFmtId="49" xfId="0" applyAlignment="1" applyBorder="1" applyFont="1" applyNumberFormat="1">
      <alignment readingOrder="0" shrinkToFit="0" vertical="center" wrapText="1"/>
    </xf>
    <xf borderId="1" fillId="0" fontId="9" numFmtId="0" xfId="0" applyAlignment="1" applyBorder="1" applyFont="1">
      <alignment horizontal="right" readingOrder="0" shrinkToFit="0" vertical="center" wrapText="0"/>
    </xf>
    <xf borderId="0" fillId="0" fontId="4" numFmtId="0" xfId="0" applyAlignment="1" applyFont="1">
      <alignment vertical="bottom"/>
    </xf>
    <xf borderId="4" fillId="0" fontId="5" numFmtId="0" xfId="0" applyAlignment="1" applyBorder="1" applyFont="1">
      <alignment horizontal="right" shrinkToFit="0" vertical="center" wrapText="0"/>
    </xf>
    <xf borderId="1" fillId="0" fontId="5" numFmtId="0" xfId="0" applyAlignment="1" applyBorder="1" applyFont="1">
      <alignment shrinkToFit="0" vertical="center" wrapText="0"/>
    </xf>
    <xf borderId="1" fillId="0" fontId="7" numFmtId="0" xfId="0" applyAlignment="1" applyBorder="1" applyFont="1">
      <alignment horizontal="right" shrinkToFit="0" vertical="center" wrapText="0"/>
    </xf>
    <xf borderId="1" fillId="0" fontId="4" numFmtId="0" xfId="0" applyAlignment="1" applyBorder="1" applyFont="1">
      <alignment shrinkToFit="0" vertical="center" wrapText="0"/>
    </xf>
    <xf borderId="1" fillId="0" fontId="5" numFmtId="0" xfId="0" applyAlignment="1" applyBorder="1" applyFont="1">
      <alignment shrinkToFit="0" vertical="center" wrapText="1"/>
    </xf>
    <xf borderId="3" fillId="0" fontId="5" numFmtId="0" xfId="0" applyAlignment="1" applyBorder="1" applyFont="1">
      <alignment shrinkToFit="0" vertical="center" wrapText="1"/>
    </xf>
    <xf borderId="6" fillId="0" fontId="4" numFmtId="0" xfId="0" applyAlignment="1" applyBorder="1" applyFont="1">
      <alignment shrinkToFit="0" vertical="center" wrapText="1"/>
    </xf>
    <xf borderId="4" fillId="0" fontId="5" numFmtId="0" xfId="0" applyAlignment="1" applyBorder="1" applyFont="1">
      <alignment horizontal="right" readingOrder="0" shrinkToFit="0" vertical="center" wrapText="0"/>
    </xf>
    <xf borderId="5" fillId="0" fontId="7" numFmtId="0" xfId="0" applyAlignment="1" applyBorder="1" applyFont="1">
      <alignment horizontal="right" shrinkToFit="0" vertical="center" wrapText="0"/>
    </xf>
    <xf borderId="2" fillId="0" fontId="5" numFmtId="0" xfId="0" applyAlignment="1" applyBorder="1" applyFont="1">
      <alignment horizontal="right" shrinkToFit="0" vertical="center" wrapText="0"/>
    </xf>
    <xf borderId="0" fillId="0" fontId="4" numFmtId="0" xfId="0" applyAlignment="1" applyFont="1">
      <alignment shrinkToFit="0" vertical="center" wrapText="0"/>
    </xf>
    <xf borderId="2" fillId="0" fontId="5" numFmtId="0" xfId="0" applyAlignment="1" applyBorder="1" applyFont="1">
      <alignment horizontal="right" shrinkToFit="0" vertical="center" wrapText="0"/>
    </xf>
    <xf borderId="5" fillId="0" fontId="5" numFmtId="49" xfId="0" applyAlignment="1" applyBorder="1" applyFont="1" applyNumberFormat="1">
      <alignment readingOrder="0" shrinkToFit="0" vertical="center" wrapText="1"/>
    </xf>
    <xf borderId="5" fillId="0" fontId="5" numFmtId="0" xfId="0" applyAlignment="1" applyBorder="1" applyFont="1">
      <alignment shrinkToFit="0" vertical="center" wrapText="0"/>
    </xf>
    <xf borderId="5" fillId="0" fontId="7" numFmtId="0" xfId="0" applyAlignment="1" applyBorder="1" applyFont="1">
      <alignment horizontal="right" shrinkToFit="0" vertical="center" wrapText="0"/>
    </xf>
    <xf borderId="5" fillId="0" fontId="5" numFmtId="0" xfId="0" applyAlignment="1" applyBorder="1" applyFont="1">
      <alignment shrinkToFit="0" vertical="center" wrapText="1"/>
    </xf>
    <xf borderId="6" fillId="0" fontId="5" numFmtId="0" xfId="0" applyAlignment="1" applyBorder="1" applyFont="1">
      <alignment shrinkToFit="0" vertical="center" wrapText="1"/>
    </xf>
    <xf borderId="1" fillId="0" fontId="5" numFmtId="0" xfId="0" applyAlignment="1" applyBorder="1" applyFont="1">
      <alignment readingOrder="0" shrinkToFit="0" vertical="center" wrapText="0"/>
    </xf>
    <xf borderId="1" fillId="0" fontId="7" numFmtId="0" xfId="0" applyAlignment="1" applyBorder="1" applyFont="1">
      <alignment horizontal="right" readingOrder="0" shrinkToFit="0" vertical="center" wrapText="0"/>
    </xf>
    <xf borderId="1" fillId="0" fontId="5" numFmtId="0" xfId="0" applyAlignment="1" applyBorder="1" applyFont="1">
      <alignment readingOrder="0" shrinkToFit="0" vertical="center" wrapText="1"/>
    </xf>
    <xf borderId="3" fillId="0" fontId="4" numFmtId="0" xfId="0" applyAlignment="1" applyBorder="1" applyFont="1">
      <alignment readingOrder="0" shrinkToFit="0" vertical="center" wrapText="1"/>
    </xf>
    <xf borderId="5" fillId="0" fontId="5" numFmtId="0" xfId="0" applyAlignment="1" applyBorder="1" applyFont="1">
      <alignment readingOrder="0" shrinkToFit="0" vertical="center" wrapText="0"/>
    </xf>
    <xf borderId="5" fillId="0" fontId="7" numFmtId="0" xfId="0" applyAlignment="1" applyBorder="1" applyFont="1">
      <alignment horizontal="right" readingOrder="0" shrinkToFit="0" vertical="center" wrapText="0"/>
    </xf>
    <xf borderId="5" fillId="0" fontId="5" numFmtId="0" xfId="0" applyAlignment="1" applyBorder="1" applyFont="1">
      <alignment readingOrder="0" shrinkToFit="0" vertical="center" wrapText="1"/>
    </xf>
    <xf borderId="6" fillId="0" fontId="4" numFmtId="0" xfId="0" applyAlignment="1" applyBorder="1" applyFont="1">
      <alignment readingOrder="0" shrinkToFit="0" vertical="center" wrapText="1"/>
    </xf>
    <xf borderId="0" fillId="0" fontId="5" numFmtId="0" xfId="0" applyAlignment="1" applyFont="1">
      <alignment readingOrder="0" shrinkToFit="0" vertical="center" wrapText="0"/>
    </xf>
    <xf borderId="0" fillId="0" fontId="7" numFmtId="0" xfId="0" applyAlignment="1" applyFont="1">
      <alignment horizontal="right" readingOrder="0" shrinkToFit="0" vertical="center" wrapText="0"/>
    </xf>
    <xf borderId="0" fillId="0" fontId="5" numFmtId="49" xfId="0" applyAlignment="1" applyFont="1" applyNumberFormat="1">
      <alignment readingOrder="0" shrinkToFit="0" vertical="center" wrapText="1"/>
    </xf>
    <xf borderId="0" fillId="0" fontId="5" numFmtId="0" xfId="0" applyAlignment="1" applyFont="1">
      <alignment readingOrder="0" shrinkToFit="0" vertical="center" wrapText="1"/>
    </xf>
    <xf borderId="0" fillId="0" fontId="4" numFmtId="0" xfId="0" applyAlignment="1" applyFont="1">
      <alignment readingOrder="0" shrinkToFit="0" vertical="center" wrapText="1"/>
    </xf>
    <xf borderId="0" fillId="0" fontId="5" numFmtId="0" xfId="0" applyAlignment="1" applyFont="1">
      <alignment shrinkToFit="0" vertical="center" wrapText="0"/>
    </xf>
    <xf borderId="0" fillId="0" fontId="5" numFmtId="0" xfId="0" applyAlignment="1" applyFont="1">
      <alignment shrinkToFit="0" vertical="center" wrapText="0"/>
    </xf>
    <xf borderId="0" fillId="0" fontId="9" numFmtId="0" xfId="0" applyAlignment="1" applyFont="1">
      <alignment horizontal="right" shrinkToFit="0" vertical="center" wrapText="0"/>
    </xf>
    <xf borderId="0" fillId="0" fontId="5" numFmtId="49" xfId="0" applyAlignment="1" applyFont="1" applyNumberFormat="1">
      <alignment shrinkToFit="0" vertical="center" wrapText="1"/>
    </xf>
    <xf borderId="0" fillId="0" fontId="5" numFmtId="0" xfId="0" applyAlignment="1" applyFont="1">
      <alignment shrinkToFit="0" vertical="center" wrapText="1"/>
    </xf>
    <xf borderId="0" fillId="0" fontId="9" numFmtId="0" xfId="0" applyAlignment="1" applyFont="1">
      <alignment horizontal="right" shrinkToFit="0" vertical="center" wrapText="0"/>
    </xf>
    <xf borderId="0" fillId="0" fontId="2" numFmtId="0" xfId="0" applyAlignment="1" applyFont="1">
      <alignment shrinkToFit="0" vertical="center" wrapText="0"/>
    </xf>
    <xf borderId="5" fillId="0" fontId="9" numFmtId="0" xfId="0" applyAlignment="1" applyBorder="1" applyFont="1">
      <alignment horizontal="right" shrinkToFit="0" vertical="center" wrapText="0"/>
    </xf>
    <xf borderId="7" fillId="3" fontId="1" numFmtId="0" xfId="0" applyAlignment="1" applyBorder="1" applyFont="1">
      <alignment readingOrder="0"/>
    </xf>
    <xf borderId="8" fillId="3" fontId="11" numFmtId="0" xfId="0" applyAlignment="1" applyBorder="1" applyFont="1">
      <alignment horizontal="left" readingOrder="0" shrinkToFit="0" wrapText="1"/>
    </xf>
    <xf borderId="9" fillId="3" fontId="11" numFmtId="0" xfId="0" applyAlignment="1" applyBorder="1" applyFont="1">
      <alignment horizontal="left" readingOrder="0" shrinkToFit="0" wrapText="1"/>
    </xf>
    <xf borderId="0" fillId="0" fontId="1" numFmtId="0" xfId="0" applyAlignment="1" applyFont="1">
      <alignment readingOrder="0"/>
    </xf>
    <xf borderId="10" fillId="0" fontId="0" numFmtId="0" xfId="0" applyAlignment="1" applyBorder="1" applyFont="1">
      <alignment readingOrder="0"/>
    </xf>
    <xf borderId="0" fillId="0" fontId="12" numFmtId="0" xfId="0" applyFont="1"/>
    <xf borderId="0" fillId="4" fontId="13" numFmtId="0" xfId="0" applyFont="1"/>
    <xf borderId="11" fillId="0" fontId="12" numFmtId="0" xfId="0" applyBorder="1" applyFont="1"/>
    <xf borderId="10" fillId="0" fontId="0" numFmtId="0" xfId="0" applyAlignment="1" applyBorder="1" applyFont="1">
      <alignment horizontal="left" readingOrder="0" shrinkToFit="0" wrapText="1"/>
    </xf>
    <xf borderId="11" fillId="4" fontId="13" numFmtId="0" xfId="0" applyBorder="1" applyFont="1"/>
    <xf borderId="10" fillId="2" fontId="0" numFmtId="0" xfId="0" applyAlignment="1" applyBorder="1" applyFont="1">
      <alignment horizontal="left" readingOrder="0" shrinkToFit="0" wrapText="1"/>
    </xf>
    <xf borderId="0" fillId="4" fontId="14" numFmtId="0" xfId="0" applyFont="1"/>
    <xf borderId="12" fillId="0" fontId="1" numFmtId="0" xfId="0" applyAlignment="1" applyBorder="1" applyFont="1">
      <alignment readingOrder="0"/>
    </xf>
    <xf borderId="13" fillId="0" fontId="12" numFmtId="0" xfId="0" applyBorder="1" applyFont="1"/>
    <xf borderId="14" fillId="0" fontId="12" numFmtId="0" xfId="0" applyBorder="1" applyFont="1"/>
    <xf borderId="0" fillId="0" fontId="15" numFmtId="0" xfId="0" applyAlignment="1" applyFont="1">
      <alignment vertical="bottom"/>
    </xf>
    <xf borderId="0" fillId="0" fontId="15" numFmtId="0" xfId="0" applyAlignment="1" applyFont="1">
      <alignment readingOrder="0" vertical="bottom"/>
    </xf>
    <xf borderId="0" fillId="0" fontId="3" numFmtId="0" xfId="0" applyAlignment="1" applyFont="1">
      <alignment horizontal="center" readingOrder="0"/>
    </xf>
    <xf borderId="0" fillId="3" fontId="1" numFmtId="0" xfId="0" applyAlignment="1" applyFont="1">
      <alignment horizontal="center" readingOrder="0"/>
    </xf>
    <xf borderId="0" fillId="0" fontId="2" numFmtId="0" xfId="0" applyAlignment="1" applyFont="1">
      <alignment readingOrder="0"/>
    </xf>
    <xf borderId="0" fillId="4" fontId="14" numFmtId="0" xfId="0" applyAlignment="1" applyFont="1">
      <alignment horizontal="center"/>
    </xf>
    <xf borderId="0" fillId="0" fontId="2" numFmtId="0" xfId="0" applyAlignment="1" applyFont="1">
      <alignment horizontal="center"/>
    </xf>
    <xf borderId="7" fillId="6" fontId="15" numFmtId="0" xfId="0" applyAlignment="1" applyBorder="1" applyFill="1" applyFont="1">
      <alignment readingOrder="0" vertical="bottom"/>
    </xf>
    <xf borderId="8" fillId="0" fontId="16" numFmtId="0" xfId="0" applyBorder="1" applyFont="1"/>
    <xf borderId="9" fillId="0" fontId="16" numFmtId="0" xfId="0" applyBorder="1" applyFont="1"/>
    <xf borderId="0" fillId="0" fontId="17"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3.png"/><Relationship Id="rId3" Type="http://schemas.openxmlformats.org/officeDocument/2006/relationships/image" Target="../media/image2.png"/><Relationship Id="rId4" Type="http://schemas.openxmlformats.org/officeDocument/2006/relationships/image" Target="../media/image6.png"/><Relationship Id="rId5" Type="http://schemas.openxmlformats.org/officeDocument/2006/relationships/image" Target="../media/image4.png"/><Relationship Id="rId6"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18</xdr:row>
      <xdr:rowOff>0</xdr:rowOff>
    </xdr:from>
    <xdr:ext cx="190500" cy="2000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0</xdr:colOff>
      <xdr:row>19</xdr:row>
      <xdr:rowOff>0</xdr:rowOff>
    </xdr:from>
    <xdr:ext cx="95250" cy="200025"/>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0</xdr:colOff>
      <xdr:row>20</xdr:row>
      <xdr:rowOff>0</xdr:rowOff>
    </xdr:from>
    <xdr:ext cx="104775" cy="200025"/>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0</xdr:colOff>
      <xdr:row>21</xdr:row>
      <xdr:rowOff>0</xdr:rowOff>
    </xdr:from>
    <xdr:ext cx="95250" cy="200025"/>
    <xdr:pic>
      <xdr:nvPicPr>
        <xdr:cNvPr id="0" name="image6.png"/>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45</xdr:row>
      <xdr:rowOff>0</xdr:rowOff>
    </xdr:from>
    <xdr:ext cx="95250" cy="200025"/>
    <xdr:pic>
      <xdr:nvPicPr>
        <xdr:cNvPr id="0" name="image4.png"/>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46</xdr:row>
      <xdr:rowOff>0</xdr:rowOff>
    </xdr:from>
    <xdr:ext cx="95250" cy="200025"/>
    <xdr:pic>
      <xdr:nvPicPr>
        <xdr:cNvPr id="0" name="image5.png"/>
        <xdr:cNvPicPr preferRelativeResize="0"/>
      </xdr:nvPicPr>
      <xdr:blipFill>
        <a:blip cstate="print" r:embed="rId6"/>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84" displayName="Group_Heuristic_Evaluations" name="Group_Heuristic_Evaluations" id="1">
  <autoFilter ref="$A$10:$I$84"/>
  <tableColumns count="9">
    <tableColumn name="Problem #" id="1"/>
    <tableColumn name="Heuristic " id="2"/>
    <tableColumn name="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 Id="rId5"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13.25"/>
    <col customWidth="1" min="2" max="2" width="30.13"/>
    <col customWidth="1" min="3" max="4" width="22.63"/>
    <col customWidth="1" min="5" max="5" width="28.75"/>
    <col customWidth="1" min="6" max="6" width="23.75"/>
    <col customWidth="1" min="7" max="7" width="35.38"/>
    <col customWidth="1" min="8" max="10" width="22.63"/>
    <col customWidth="1" min="11" max="11" width="15.13"/>
  </cols>
  <sheetData>
    <row r="1" ht="36.75" customHeight="1">
      <c r="A1" s="1" t="s">
        <v>0</v>
      </c>
      <c r="B1" s="2" t="s">
        <v>1</v>
      </c>
      <c r="F1" s="3"/>
      <c r="G1" s="4" t="s">
        <v>2</v>
      </c>
      <c r="H1" s="5"/>
    </row>
    <row r="2" hidden="1">
      <c r="A2" s="3"/>
      <c r="B2" s="3"/>
      <c r="C2" s="3"/>
      <c r="D2" s="3"/>
      <c r="E2" s="3"/>
      <c r="F2" s="3"/>
      <c r="G2" s="3"/>
      <c r="H2" s="5"/>
    </row>
    <row r="3">
      <c r="A3" s="3"/>
      <c r="B3" s="3"/>
      <c r="C3" s="3"/>
      <c r="D3" s="6" t="s">
        <v>3</v>
      </c>
      <c r="F3" s="3"/>
      <c r="G3" s="7" t="s">
        <v>4</v>
      </c>
      <c r="H3" s="5"/>
    </row>
    <row r="4">
      <c r="A4" s="8" t="s">
        <v>5</v>
      </c>
      <c r="B4" s="6" t="s">
        <v>6</v>
      </c>
      <c r="C4" s="6"/>
      <c r="D4" s="8" t="s">
        <v>7</v>
      </c>
      <c r="E4" s="6"/>
      <c r="F4" s="3"/>
      <c r="G4" s="3"/>
      <c r="H4" s="5"/>
    </row>
    <row r="5">
      <c r="A5" s="8" t="s">
        <v>8</v>
      </c>
      <c r="B5" s="6" t="s">
        <v>9</v>
      </c>
      <c r="C5" s="6"/>
      <c r="D5" s="8" t="s">
        <v>10</v>
      </c>
      <c r="E5" s="6"/>
      <c r="F5" s="3"/>
      <c r="G5" s="1"/>
      <c r="H5" s="5"/>
    </row>
    <row r="6">
      <c r="A6" s="8" t="s">
        <v>11</v>
      </c>
      <c r="B6" s="6" t="s">
        <v>12</v>
      </c>
      <c r="C6" s="6"/>
      <c r="D6" s="8" t="s">
        <v>13</v>
      </c>
      <c r="E6" s="6"/>
      <c r="F6" s="3"/>
      <c r="G6" s="9"/>
      <c r="H6" s="5"/>
    </row>
    <row r="7">
      <c r="A7" s="3"/>
      <c r="B7" s="3"/>
      <c r="C7" s="3"/>
      <c r="D7" s="8" t="s">
        <v>14</v>
      </c>
      <c r="E7" s="6"/>
      <c r="F7" s="3"/>
      <c r="G7" s="3"/>
      <c r="H7" s="5"/>
    </row>
    <row r="8">
      <c r="A8" s="3"/>
      <c r="B8" s="3"/>
      <c r="C8" s="3"/>
      <c r="D8" s="3"/>
      <c r="E8" s="10" t="s">
        <v>15</v>
      </c>
      <c r="F8" s="3"/>
      <c r="G8" s="3"/>
      <c r="H8" s="5"/>
    </row>
    <row r="9">
      <c r="A9" s="3"/>
      <c r="B9" s="3"/>
      <c r="C9" s="3"/>
      <c r="D9" s="3"/>
      <c r="E9" s="6"/>
      <c r="F9" s="6" t="s">
        <v>16</v>
      </c>
      <c r="G9" s="3"/>
      <c r="H9" s="5"/>
    </row>
    <row r="10" ht="22.5" customHeight="1">
      <c r="A10" s="11" t="s">
        <v>17</v>
      </c>
      <c r="B10" s="11" t="s">
        <v>18</v>
      </c>
      <c r="C10" s="11" t="s">
        <v>19</v>
      </c>
      <c r="D10" s="11" t="s">
        <v>20</v>
      </c>
      <c r="E10" s="11" t="s">
        <v>21</v>
      </c>
      <c r="F10" s="11" t="s">
        <v>22</v>
      </c>
      <c r="G10" s="11" t="s">
        <v>23</v>
      </c>
      <c r="H10" s="11" t="s">
        <v>24</v>
      </c>
      <c r="I10" s="11" t="s">
        <v>25</v>
      </c>
    </row>
    <row r="11" ht="22.5" customHeight="1">
      <c r="A11" s="12">
        <v>17.0</v>
      </c>
      <c r="B11" s="13" t="s">
        <v>26</v>
      </c>
      <c r="C11" s="13" t="s">
        <v>27</v>
      </c>
      <c r="D11" s="14">
        <v>0.0</v>
      </c>
      <c r="E11" s="15" t="s">
        <v>28</v>
      </c>
      <c r="F11" s="16"/>
      <c r="G11" s="17" t="s">
        <v>29</v>
      </c>
      <c r="H11" s="18" t="s">
        <v>30</v>
      </c>
      <c r="I11" s="19" t="s">
        <v>31</v>
      </c>
    </row>
    <row r="12" ht="22.5" customHeight="1">
      <c r="A12" s="20">
        <v>20.0</v>
      </c>
      <c r="B12" s="21" t="s">
        <v>32</v>
      </c>
      <c r="C12" s="21" t="s">
        <v>27</v>
      </c>
      <c r="D12" s="22">
        <v>0.0</v>
      </c>
      <c r="E12" s="23" t="s">
        <v>33</v>
      </c>
      <c r="F12" s="24"/>
      <c r="G12" s="25" t="s">
        <v>34</v>
      </c>
      <c r="H12" s="26" t="s">
        <v>35</v>
      </c>
      <c r="I12" s="19" t="s">
        <v>31</v>
      </c>
    </row>
    <row r="13" ht="22.5" customHeight="1">
      <c r="A13" s="27">
        <v>27.0</v>
      </c>
      <c r="B13" s="13" t="s">
        <v>26</v>
      </c>
      <c r="C13" s="13" t="s">
        <v>36</v>
      </c>
      <c r="D13" s="14">
        <v>0.0</v>
      </c>
      <c r="E13" s="15" t="s">
        <v>37</v>
      </c>
      <c r="F13" s="16"/>
      <c r="G13" s="17" t="s">
        <v>38</v>
      </c>
      <c r="H13" s="18" t="s">
        <v>39</v>
      </c>
      <c r="I13" s="19" t="s">
        <v>31</v>
      </c>
    </row>
    <row r="14" ht="22.5" customHeight="1">
      <c r="A14" s="27">
        <v>30.0</v>
      </c>
      <c r="B14" s="21" t="s">
        <v>40</v>
      </c>
      <c r="C14" s="21" t="s">
        <v>36</v>
      </c>
      <c r="D14" s="22">
        <v>0.0</v>
      </c>
      <c r="E14" s="23" t="s">
        <v>41</v>
      </c>
      <c r="F14" s="24"/>
      <c r="G14" s="25" t="s">
        <v>42</v>
      </c>
      <c r="H14" s="26" t="s">
        <v>43</v>
      </c>
      <c r="I14" s="19" t="s">
        <v>31</v>
      </c>
    </row>
    <row r="15" ht="22.5" customHeight="1">
      <c r="A15" s="28">
        <v>66.0</v>
      </c>
      <c r="B15" s="29" t="s">
        <v>44</v>
      </c>
      <c r="C15" s="29" t="s">
        <v>36</v>
      </c>
      <c r="D15" s="30">
        <v>0.0</v>
      </c>
      <c r="E15" s="31" t="s">
        <v>45</v>
      </c>
      <c r="F15" s="16"/>
      <c r="G15" s="32" t="s">
        <v>46</v>
      </c>
      <c r="H15" s="33" t="s">
        <v>47</v>
      </c>
      <c r="I15" s="19" t="s">
        <v>48</v>
      </c>
    </row>
    <row r="16" ht="22.5" customHeight="1">
      <c r="A16" s="27">
        <v>60.0</v>
      </c>
      <c r="B16" s="21" t="s">
        <v>49</v>
      </c>
      <c r="C16" s="21" t="s">
        <v>50</v>
      </c>
      <c r="D16" s="34">
        <v>0.0</v>
      </c>
      <c r="E16" s="35" t="s">
        <v>51</v>
      </c>
      <c r="F16" s="24"/>
      <c r="G16" s="25" t="s">
        <v>52</v>
      </c>
      <c r="H16" s="26" t="s">
        <v>53</v>
      </c>
      <c r="I16" s="19" t="s">
        <v>54</v>
      </c>
    </row>
    <row r="17" ht="22.5" customHeight="1">
      <c r="A17" s="12">
        <v>32.0</v>
      </c>
      <c r="B17" s="36" t="s">
        <v>55</v>
      </c>
      <c r="C17" s="36" t="s">
        <v>50</v>
      </c>
      <c r="D17" s="37">
        <v>1.0</v>
      </c>
      <c r="E17" s="38" t="s">
        <v>56</v>
      </c>
      <c r="F17" s="39"/>
      <c r="G17" s="40" t="s">
        <v>57</v>
      </c>
      <c r="H17" s="41" t="s">
        <v>58</v>
      </c>
      <c r="I17" s="19" t="s">
        <v>31</v>
      </c>
    </row>
    <row r="18" ht="22.5" customHeight="1">
      <c r="A18" s="42">
        <v>46.0</v>
      </c>
      <c r="B18" s="43" t="s">
        <v>59</v>
      </c>
      <c r="C18" s="43" t="s">
        <v>27</v>
      </c>
      <c r="D18" s="44">
        <v>1.0</v>
      </c>
      <c r="E18" s="45" t="s">
        <v>60</v>
      </c>
      <c r="F18" s="46"/>
      <c r="G18" s="47" t="s">
        <v>61</v>
      </c>
      <c r="H18" s="48" t="s">
        <v>62</v>
      </c>
      <c r="I18" s="49" t="s">
        <v>63</v>
      </c>
    </row>
    <row r="19" ht="22.5" customHeight="1">
      <c r="A19" s="27">
        <v>51.0</v>
      </c>
      <c r="B19" s="13" t="s">
        <v>59</v>
      </c>
      <c r="C19" s="13" t="s">
        <v>64</v>
      </c>
      <c r="D19" s="50">
        <v>1.0</v>
      </c>
      <c r="E19" s="15" t="s">
        <v>65</v>
      </c>
      <c r="F19" s="51"/>
      <c r="G19" s="17" t="s">
        <v>66</v>
      </c>
      <c r="H19" s="18" t="s">
        <v>67</v>
      </c>
      <c r="I19" s="19" t="s">
        <v>54</v>
      </c>
    </row>
    <row r="20" ht="22.5" customHeight="1">
      <c r="A20" s="27">
        <v>54.0</v>
      </c>
      <c r="B20" s="52" t="s">
        <v>55</v>
      </c>
      <c r="C20" s="52" t="s">
        <v>36</v>
      </c>
      <c r="D20" s="53">
        <v>1.0</v>
      </c>
      <c r="E20" s="54" t="s">
        <v>68</v>
      </c>
      <c r="F20" s="55"/>
      <c r="G20" s="56" t="s">
        <v>69</v>
      </c>
      <c r="H20" s="57" t="s">
        <v>70</v>
      </c>
      <c r="I20" s="19" t="s">
        <v>54</v>
      </c>
    </row>
    <row r="21" ht="22.5" customHeight="1">
      <c r="A21" s="42">
        <v>55.0</v>
      </c>
      <c r="B21" s="36" t="s">
        <v>59</v>
      </c>
      <c r="C21" s="36" t="s">
        <v>36</v>
      </c>
      <c r="D21" s="58">
        <v>1.0</v>
      </c>
      <c r="E21" s="38" t="s">
        <v>71</v>
      </c>
      <c r="F21" s="59"/>
      <c r="G21" s="60" t="s">
        <v>72</v>
      </c>
      <c r="H21" s="41" t="s">
        <v>73</v>
      </c>
      <c r="I21" s="19" t="s">
        <v>54</v>
      </c>
    </row>
    <row r="22" ht="22.5" customHeight="1">
      <c r="A22" s="61">
        <v>58.0</v>
      </c>
      <c r="B22" s="21" t="s">
        <v>32</v>
      </c>
      <c r="C22" s="21" t="s">
        <v>36</v>
      </c>
      <c r="D22" s="62">
        <v>1.0</v>
      </c>
      <c r="E22" s="23" t="s">
        <v>74</v>
      </c>
      <c r="F22" s="24"/>
      <c r="G22" s="25" t="s">
        <v>75</v>
      </c>
      <c r="H22" s="26" t="s">
        <v>76</v>
      </c>
      <c r="I22" s="19" t="s">
        <v>54</v>
      </c>
    </row>
    <row r="23" ht="22.5" customHeight="1">
      <c r="A23" s="12">
        <v>59.0</v>
      </c>
      <c r="B23" s="13" t="s">
        <v>32</v>
      </c>
      <c r="C23" s="13" t="s">
        <v>50</v>
      </c>
      <c r="D23" s="50">
        <v>1.0</v>
      </c>
      <c r="E23" s="15" t="s">
        <v>77</v>
      </c>
      <c r="F23" s="16"/>
      <c r="G23" s="17" t="s">
        <v>78</v>
      </c>
      <c r="H23" s="18" t="s">
        <v>79</v>
      </c>
      <c r="I23" s="19" t="s">
        <v>54</v>
      </c>
    </row>
    <row r="24" ht="22.5" customHeight="1">
      <c r="A24" s="28">
        <v>12.0</v>
      </c>
      <c r="B24" s="21" t="s">
        <v>80</v>
      </c>
      <c r="C24" s="21" t="s">
        <v>27</v>
      </c>
      <c r="D24" s="63">
        <v>2.0</v>
      </c>
      <c r="E24" s="23" t="s">
        <v>81</v>
      </c>
      <c r="F24" s="24"/>
      <c r="G24" s="25" t="s">
        <v>82</v>
      </c>
      <c r="H24" s="26" t="s">
        <v>83</v>
      </c>
      <c r="I24" s="19" t="s">
        <v>31</v>
      </c>
    </row>
    <row r="25" ht="22.5" customHeight="1">
      <c r="A25" s="61">
        <v>13.0</v>
      </c>
      <c r="B25" s="13" t="s">
        <v>49</v>
      </c>
      <c r="C25" s="13" t="s">
        <v>27</v>
      </c>
      <c r="D25" s="64">
        <v>2.0</v>
      </c>
      <c r="E25" s="15" t="s">
        <v>84</v>
      </c>
      <c r="F25" s="16"/>
      <c r="G25" s="17" t="s">
        <v>85</v>
      </c>
      <c r="H25" s="18" t="s">
        <v>86</v>
      </c>
      <c r="I25" s="19" t="s">
        <v>31</v>
      </c>
    </row>
    <row r="26" ht="22.5" customHeight="1">
      <c r="A26" s="12">
        <v>23.0</v>
      </c>
      <c r="B26" s="52" t="s">
        <v>87</v>
      </c>
      <c r="C26" s="52" t="s">
        <v>64</v>
      </c>
      <c r="D26" s="65">
        <v>2.0</v>
      </c>
      <c r="E26" s="54" t="s">
        <v>88</v>
      </c>
      <c r="F26" s="55"/>
      <c r="G26" s="56" t="s">
        <v>89</v>
      </c>
      <c r="H26" s="57" t="s">
        <v>90</v>
      </c>
      <c r="I26" s="19" t="s">
        <v>31</v>
      </c>
    </row>
    <row r="27" ht="22.5" customHeight="1">
      <c r="A27" s="42">
        <v>25.0</v>
      </c>
      <c r="B27" s="13" t="s">
        <v>40</v>
      </c>
      <c r="C27" s="13" t="s">
        <v>64</v>
      </c>
      <c r="D27" s="64">
        <v>2.0</v>
      </c>
      <c r="E27" s="15" t="s">
        <v>91</v>
      </c>
      <c r="F27" s="16"/>
      <c r="G27" s="17" t="s">
        <v>92</v>
      </c>
      <c r="H27" s="18" t="s">
        <v>93</v>
      </c>
      <c r="I27" s="19" t="s">
        <v>31</v>
      </c>
    </row>
    <row r="28" ht="22.5" customHeight="1">
      <c r="A28" s="12">
        <v>26.0</v>
      </c>
      <c r="B28" s="21" t="s">
        <v>44</v>
      </c>
      <c r="C28" s="21" t="s">
        <v>64</v>
      </c>
      <c r="D28" s="63">
        <v>2.0</v>
      </c>
      <c r="E28" s="23" t="s">
        <v>94</v>
      </c>
      <c r="F28" s="24"/>
      <c r="G28" s="25" t="s">
        <v>95</v>
      </c>
      <c r="H28" s="26" t="s">
        <v>96</v>
      </c>
      <c r="I28" s="19" t="s">
        <v>31</v>
      </c>
    </row>
    <row r="29" ht="22.5" customHeight="1">
      <c r="A29" s="61">
        <v>28.0</v>
      </c>
      <c r="B29" s="36" t="s">
        <v>97</v>
      </c>
      <c r="C29" s="36" t="s">
        <v>36</v>
      </c>
      <c r="D29" s="66">
        <v>2.0</v>
      </c>
      <c r="E29" s="38" t="s">
        <v>98</v>
      </c>
      <c r="F29" s="59"/>
      <c r="G29" s="60" t="s">
        <v>99</v>
      </c>
      <c r="H29" s="41" t="s">
        <v>100</v>
      </c>
      <c r="I29" s="19" t="s">
        <v>31</v>
      </c>
    </row>
    <row r="30" ht="22.5" customHeight="1">
      <c r="A30" s="20">
        <v>29.0</v>
      </c>
      <c r="B30" s="52" t="s">
        <v>101</v>
      </c>
      <c r="C30" s="52" t="s">
        <v>36</v>
      </c>
      <c r="D30" s="65">
        <v>2.0</v>
      </c>
      <c r="E30" s="54" t="s">
        <v>102</v>
      </c>
      <c r="F30" s="55"/>
      <c r="G30" s="56" t="s">
        <v>103</v>
      </c>
      <c r="H30" s="57" t="s">
        <v>104</v>
      </c>
      <c r="I30" s="19" t="s">
        <v>31</v>
      </c>
    </row>
    <row r="31" ht="22.5" customHeight="1">
      <c r="A31" s="61">
        <v>34.0</v>
      </c>
      <c r="B31" s="36" t="s">
        <v>80</v>
      </c>
      <c r="C31" s="36" t="s">
        <v>50</v>
      </c>
      <c r="D31" s="66">
        <v>2.0</v>
      </c>
      <c r="E31" s="38" t="s">
        <v>105</v>
      </c>
      <c r="F31" s="59"/>
      <c r="G31" s="60" t="s">
        <v>106</v>
      </c>
      <c r="H31" s="41" t="s">
        <v>107</v>
      </c>
      <c r="I31" s="19" t="s">
        <v>31</v>
      </c>
    </row>
    <row r="32" ht="22.5" customHeight="1">
      <c r="A32" s="61">
        <v>40.0</v>
      </c>
      <c r="B32" s="21" t="s">
        <v>40</v>
      </c>
      <c r="C32" s="21" t="s">
        <v>27</v>
      </c>
      <c r="D32" s="63">
        <v>2.0</v>
      </c>
      <c r="E32" s="23" t="s">
        <v>108</v>
      </c>
      <c r="F32" s="24"/>
      <c r="G32" s="25" t="s">
        <v>109</v>
      </c>
      <c r="H32" s="67" t="s">
        <v>110</v>
      </c>
      <c r="I32" s="19" t="s">
        <v>31</v>
      </c>
    </row>
    <row r="33" ht="22.5" customHeight="1">
      <c r="A33" s="42">
        <v>1.0</v>
      </c>
      <c r="B33" s="13" t="s">
        <v>59</v>
      </c>
      <c r="C33" s="68" t="s">
        <v>27</v>
      </c>
      <c r="D33" s="69">
        <v>2.0</v>
      </c>
      <c r="E33" s="15" t="s">
        <v>111</v>
      </c>
      <c r="F33" s="16"/>
      <c r="G33" s="17" t="s">
        <v>112</v>
      </c>
      <c r="H33" s="18" t="s">
        <v>113</v>
      </c>
      <c r="I33" s="19" t="s">
        <v>114</v>
      </c>
    </row>
    <row r="34" ht="22.5" customHeight="1">
      <c r="A34" s="12">
        <v>14.0</v>
      </c>
      <c r="B34" s="21" t="s">
        <v>55</v>
      </c>
      <c r="C34" s="21" t="s">
        <v>27</v>
      </c>
      <c r="D34" s="63">
        <v>2.0</v>
      </c>
      <c r="E34" s="23" t="s">
        <v>115</v>
      </c>
      <c r="F34" s="24"/>
      <c r="G34" s="25" t="s">
        <v>116</v>
      </c>
      <c r="H34" s="26" t="s">
        <v>117</v>
      </c>
      <c r="I34" s="19" t="s">
        <v>114</v>
      </c>
    </row>
    <row r="35" ht="22.5" customHeight="1">
      <c r="A35" s="12">
        <v>5.0</v>
      </c>
      <c r="B35" s="13" t="s">
        <v>44</v>
      </c>
      <c r="C35" s="13" t="s">
        <v>64</v>
      </c>
      <c r="D35" s="69">
        <v>2.0</v>
      </c>
      <c r="E35" s="15" t="s">
        <v>118</v>
      </c>
      <c r="F35" s="16"/>
      <c r="G35" s="17" t="s">
        <v>119</v>
      </c>
      <c r="H35" s="18" t="s">
        <v>120</v>
      </c>
      <c r="I35" s="19" t="s">
        <v>121</v>
      </c>
    </row>
    <row r="36" ht="22.5" customHeight="1">
      <c r="A36" s="42">
        <v>4.0</v>
      </c>
      <c r="B36" s="21" t="s">
        <v>40</v>
      </c>
      <c r="C36" s="70" t="s">
        <v>64</v>
      </c>
      <c r="D36" s="71">
        <v>2.0</v>
      </c>
      <c r="E36" s="23" t="s">
        <v>122</v>
      </c>
      <c r="F36" s="24"/>
      <c r="G36" s="25" t="s">
        <v>123</v>
      </c>
      <c r="H36" s="26" t="s">
        <v>124</v>
      </c>
      <c r="I36" s="19" t="s">
        <v>125</v>
      </c>
    </row>
    <row r="37" ht="22.5" customHeight="1">
      <c r="A37" s="61">
        <v>31.0</v>
      </c>
      <c r="B37" s="13" t="s">
        <v>80</v>
      </c>
      <c r="C37" s="13" t="s">
        <v>36</v>
      </c>
      <c r="D37" s="30">
        <v>2.0</v>
      </c>
      <c r="E37" s="15" t="s">
        <v>126</v>
      </c>
      <c r="F37" s="16"/>
      <c r="G37" s="17" t="s">
        <v>127</v>
      </c>
      <c r="H37" s="18" t="s">
        <v>128</v>
      </c>
      <c r="I37" s="19" t="s">
        <v>125</v>
      </c>
    </row>
    <row r="38" ht="22.5" customHeight="1">
      <c r="A38" s="27">
        <v>42.0</v>
      </c>
      <c r="B38" s="72" t="s">
        <v>55</v>
      </c>
      <c r="C38" s="72" t="s">
        <v>64</v>
      </c>
      <c r="D38" s="73">
        <v>2.0</v>
      </c>
      <c r="E38" s="74" t="s">
        <v>129</v>
      </c>
      <c r="F38" s="75"/>
      <c r="G38" s="76" t="s">
        <v>130</v>
      </c>
      <c r="H38" s="77" t="s">
        <v>131</v>
      </c>
      <c r="I38" s="49" t="s">
        <v>63</v>
      </c>
    </row>
    <row r="39" ht="22.5" customHeight="1">
      <c r="A39" s="42">
        <v>43.0</v>
      </c>
      <c r="B39" s="78" t="s">
        <v>59</v>
      </c>
      <c r="C39" s="79" t="s">
        <v>50</v>
      </c>
      <c r="D39" s="80">
        <v>2.0</v>
      </c>
      <c r="E39" s="81" t="s">
        <v>132</v>
      </c>
      <c r="F39" s="82"/>
      <c r="G39" s="83" t="s">
        <v>133</v>
      </c>
      <c r="H39" s="84" t="s">
        <v>134</v>
      </c>
      <c r="I39" s="49" t="s">
        <v>135</v>
      </c>
    </row>
    <row r="40" ht="22.5" customHeight="1">
      <c r="A40" s="12">
        <v>62.0</v>
      </c>
      <c r="B40" s="85" t="s">
        <v>55</v>
      </c>
      <c r="C40" s="85" t="s">
        <v>64</v>
      </c>
      <c r="D40" s="86">
        <v>2.0</v>
      </c>
      <c r="E40" s="87" t="s">
        <v>136</v>
      </c>
      <c r="F40" s="55"/>
      <c r="G40" s="88" t="s">
        <v>137</v>
      </c>
      <c r="H40" s="89" t="s">
        <v>138</v>
      </c>
      <c r="I40" s="19" t="s">
        <v>48</v>
      </c>
    </row>
    <row r="41" ht="22.5" customHeight="1">
      <c r="A41" s="12">
        <v>68.0</v>
      </c>
      <c r="B41" s="29" t="s">
        <v>55</v>
      </c>
      <c r="C41" s="29" t="s">
        <v>50</v>
      </c>
      <c r="D41" s="30">
        <v>2.0</v>
      </c>
      <c r="E41" s="31" t="s">
        <v>139</v>
      </c>
      <c r="F41" s="16"/>
      <c r="G41" s="32" t="s">
        <v>140</v>
      </c>
      <c r="H41" s="33" t="s">
        <v>141</v>
      </c>
      <c r="I41" s="19" t="s">
        <v>48</v>
      </c>
    </row>
    <row r="42" ht="22.5" customHeight="1">
      <c r="A42" s="20">
        <v>71.0</v>
      </c>
      <c r="B42" s="85" t="s">
        <v>59</v>
      </c>
      <c r="C42" s="85" t="s">
        <v>27</v>
      </c>
      <c r="D42" s="86">
        <v>2.0</v>
      </c>
      <c r="E42" s="87" t="s">
        <v>142</v>
      </c>
      <c r="F42" s="55"/>
      <c r="G42" s="88" t="s">
        <v>143</v>
      </c>
      <c r="H42" s="89" t="s">
        <v>144</v>
      </c>
      <c r="I42" s="19" t="s">
        <v>48</v>
      </c>
    </row>
    <row r="43" ht="22.5" customHeight="1">
      <c r="A43" s="12">
        <v>50.0</v>
      </c>
      <c r="B43" s="36" t="s">
        <v>97</v>
      </c>
      <c r="C43" s="36" t="s">
        <v>145</v>
      </c>
      <c r="D43" s="66">
        <v>2.0</v>
      </c>
      <c r="E43" s="90" t="s">
        <v>146</v>
      </c>
      <c r="F43" s="59"/>
      <c r="G43" s="60" t="s">
        <v>147</v>
      </c>
      <c r="H43" s="41" t="s">
        <v>148</v>
      </c>
      <c r="I43" s="19" t="s">
        <v>54</v>
      </c>
    </row>
    <row r="44" ht="22.5" customHeight="1">
      <c r="A44" s="61">
        <v>52.0</v>
      </c>
      <c r="B44" s="52" t="s">
        <v>40</v>
      </c>
      <c r="C44" s="52" t="s">
        <v>64</v>
      </c>
      <c r="D44" s="65">
        <v>2.0</v>
      </c>
      <c r="E44" s="54" t="s">
        <v>149</v>
      </c>
      <c r="F44" s="55"/>
      <c r="G44" s="56" t="s">
        <v>150</v>
      </c>
      <c r="H44" s="57" t="s">
        <v>151</v>
      </c>
      <c r="I44" s="19" t="s">
        <v>54</v>
      </c>
    </row>
    <row r="45" ht="22.5" customHeight="1">
      <c r="A45" s="20">
        <v>53.0</v>
      </c>
      <c r="B45" s="13" t="s">
        <v>97</v>
      </c>
      <c r="C45" s="13" t="s">
        <v>64</v>
      </c>
      <c r="D45" s="64">
        <v>2.0</v>
      </c>
      <c r="E45" s="15" t="s">
        <v>152</v>
      </c>
      <c r="F45" s="16"/>
      <c r="G45" s="17" t="s">
        <v>153</v>
      </c>
      <c r="H45" s="18" t="s">
        <v>154</v>
      </c>
      <c r="I45" s="19" t="s">
        <v>54</v>
      </c>
    </row>
    <row r="46" ht="22.5" customHeight="1">
      <c r="A46" s="12">
        <v>56.0</v>
      </c>
      <c r="B46" s="21" t="s">
        <v>40</v>
      </c>
      <c r="C46" s="21" t="s">
        <v>36</v>
      </c>
      <c r="D46" s="63">
        <v>2.0</v>
      </c>
      <c r="E46" s="23" t="s">
        <v>155</v>
      </c>
      <c r="F46" s="24"/>
      <c r="G46" s="25" t="s">
        <v>156</v>
      </c>
      <c r="H46" s="26" t="s">
        <v>157</v>
      </c>
      <c r="I46" s="19" t="s">
        <v>54</v>
      </c>
    </row>
    <row r="47" ht="22.5" customHeight="1">
      <c r="A47" s="27">
        <v>57.0</v>
      </c>
      <c r="B47" s="13" t="s">
        <v>40</v>
      </c>
      <c r="C47" s="13" t="s">
        <v>36</v>
      </c>
      <c r="D47" s="64">
        <v>2.0</v>
      </c>
      <c r="E47" s="15" t="s">
        <v>158</v>
      </c>
      <c r="F47" s="16"/>
      <c r="G47" s="17" t="s">
        <v>159</v>
      </c>
      <c r="H47" s="18" t="s">
        <v>160</v>
      </c>
      <c r="I47" s="19" t="s">
        <v>54</v>
      </c>
    </row>
    <row r="48" ht="22.5" customHeight="1">
      <c r="A48" s="91">
        <v>9.0</v>
      </c>
      <c r="B48" s="92" t="s">
        <v>97</v>
      </c>
      <c r="C48" s="92" t="s">
        <v>27</v>
      </c>
      <c r="D48" s="93">
        <v>3.0</v>
      </c>
      <c r="E48" s="94" t="s">
        <v>161</v>
      </c>
      <c r="F48" s="95"/>
      <c r="G48" s="96" t="s">
        <v>162</v>
      </c>
      <c r="H48" s="97" t="s">
        <v>163</v>
      </c>
      <c r="I48" s="19" t="s">
        <v>31</v>
      </c>
    </row>
    <row r="49" ht="22.5" customHeight="1">
      <c r="A49" s="98">
        <v>15.0</v>
      </c>
      <c r="B49" s="99" t="s">
        <v>49</v>
      </c>
      <c r="C49" s="99" t="s">
        <v>27</v>
      </c>
      <c r="D49" s="100">
        <v>3.0</v>
      </c>
      <c r="E49" s="101" t="s">
        <v>164</v>
      </c>
      <c r="F49" s="102"/>
      <c r="G49" s="103" t="s">
        <v>165</v>
      </c>
      <c r="H49" s="104" t="s">
        <v>166</v>
      </c>
      <c r="I49" s="19" t="s">
        <v>31</v>
      </c>
    </row>
    <row r="50" ht="22.5" customHeight="1">
      <c r="A50" s="105">
        <v>24.0</v>
      </c>
      <c r="B50" s="106" t="s">
        <v>97</v>
      </c>
      <c r="C50" s="106" t="s">
        <v>27</v>
      </c>
      <c r="D50" s="107">
        <v>3.0</v>
      </c>
      <c r="E50" s="94" t="s">
        <v>167</v>
      </c>
      <c r="F50" s="108"/>
      <c r="G50" s="109" t="s">
        <v>168</v>
      </c>
      <c r="H50" s="110" t="s">
        <v>169</v>
      </c>
      <c r="I50" s="111" t="s">
        <v>31</v>
      </c>
    </row>
    <row r="51" ht="22.5" customHeight="1">
      <c r="A51" s="91">
        <v>33.0</v>
      </c>
      <c r="B51" s="99" t="s">
        <v>26</v>
      </c>
      <c r="C51" s="99" t="s">
        <v>50</v>
      </c>
      <c r="D51" s="100">
        <v>3.0</v>
      </c>
      <c r="E51" s="112" t="s">
        <v>170</v>
      </c>
      <c r="F51" s="102"/>
      <c r="G51" s="103" t="s">
        <v>171</v>
      </c>
      <c r="H51" s="104" t="s">
        <v>172</v>
      </c>
      <c r="I51" s="19" t="s">
        <v>31</v>
      </c>
    </row>
    <row r="52" ht="22.5" customHeight="1">
      <c r="A52" s="98">
        <v>35.0</v>
      </c>
      <c r="B52" s="99" t="s">
        <v>55</v>
      </c>
      <c r="C52" s="99" t="s">
        <v>50</v>
      </c>
      <c r="D52" s="113">
        <v>3.0</v>
      </c>
      <c r="E52" s="101" t="s">
        <v>173</v>
      </c>
      <c r="F52" s="102"/>
      <c r="G52" s="103" t="s">
        <v>174</v>
      </c>
      <c r="H52" s="104" t="s">
        <v>175</v>
      </c>
      <c r="I52" s="19" t="s">
        <v>31</v>
      </c>
      <c r="J52" s="114"/>
      <c r="K52" s="114"/>
      <c r="L52" s="114"/>
      <c r="M52" s="114"/>
      <c r="N52" s="114"/>
      <c r="O52" s="114"/>
      <c r="P52" s="114"/>
      <c r="Q52" s="114"/>
      <c r="R52" s="114"/>
      <c r="S52" s="114"/>
      <c r="T52" s="114"/>
      <c r="U52" s="114"/>
      <c r="V52" s="114"/>
      <c r="W52" s="114"/>
      <c r="X52" s="114"/>
      <c r="Y52" s="114"/>
      <c r="Z52" s="114"/>
      <c r="AA52" s="114"/>
      <c r="AB52" s="114"/>
      <c r="AC52" s="114"/>
      <c r="AD52" s="114"/>
      <c r="AE52" s="114"/>
      <c r="AF52" s="114"/>
    </row>
    <row r="53" ht="22.5" customHeight="1">
      <c r="A53" s="98">
        <v>36.0</v>
      </c>
      <c r="B53" s="92" t="s">
        <v>97</v>
      </c>
      <c r="C53" s="92" t="s">
        <v>50</v>
      </c>
      <c r="D53" s="93">
        <v>3.0</v>
      </c>
      <c r="E53" s="94" t="s">
        <v>176</v>
      </c>
      <c r="F53" s="95"/>
      <c r="G53" s="96" t="s">
        <v>177</v>
      </c>
      <c r="H53" s="97" t="s">
        <v>178</v>
      </c>
      <c r="I53" s="19" t="s">
        <v>31</v>
      </c>
      <c r="J53" s="114"/>
      <c r="K53" s="114"/>
      <c r="L53" s="114"/>
      <c r="M53" s="114"/>
      <c r="N53" s="114"/>
      <c r="O53" s="114"/>
      <c r="P53" s="114"/>
      <c r="Q53" s="114"/>
      <c r="R53" s="114"/>
      <c r="S53" s="114"/>
      <c r="T53" s="114"/>
      <c r="U53" s="114"/>
      <c r="V53" s="114"/>
      <c r="W53" s="114"/>
      <c r="X53" s="114"/>
      <c r="Y53" s="114"/>
      <c r="Z53" s="114"/>
      <c r="AA53" s="114"/>
      <c r="AB53" s="114"/>
      <c r="AC53" s="114"/>
      <c r="AD53" s="114"/>
      <c r="AE53" s="114"/>
      <c r="AF53" s="114"/>
    </row>
    <row r="54" ht="22.5" customHeight="1">
      <c r="A54" s="115">
        <v>37.0</v>
      </c>
      <c r="B54" s="116" t="s">
        <v>80</v>
      </c>
      <c r="C54" s="116" t="s">
        <v>27</v>
      </c>
      <c r="D54" s="117">
        <v>3.0</v>
      </c>
      <c r="E54" s="101" t="s">
        <v>179</v>
      </c>
      <c r="F54" s="118"/>
      <c r="G54" s="119" t="s">
        <v>180</v>
      </c>
      <c r="H54" s="120" t="s">
        <v>181</v>
      </c>
      <c r="I54" s="111" t="s">
        <v>31</v>
      </c>
      <c r="J54" s="114"/>
      <c r="K54" s="114"/>
      <c r="L54" s="114"/>
      <c r="M54" s="114"/>
      <c r="N54" s="114"/>
      <c r="O54" s="114"/>
      <c r="P54" s="114"/>
      <c r="Q54" s="114"/>
      <c r="R54" s="114"/>
      <c r="S54" s="114"/>
      <c r="T54" s="114"/>
      <c r="U54" s="114"/>
      <c r="V54" s="114"/>
      <c r="W54" s="114"/>
      <c r="X54" s="114"/>
      <c r="Y54" s="114"/>
      <c r="Z54" s="114"/>
      <c r="AA54" s="114"/>
      <c r="AB54" s="114"/>
      <c r="AC54" s="114"/>
      <c r="AD54" s="114"/>
      <c r="AE54" s="114"/>
      <c r="AF54" s="114"/>
    </row>
    <row r="55" ht="22.5" customHeight="1">
      <c r="A55" s="98">
        <v>39.0</v>
      </c>
      <c r="B55" s="92" t="s">
        <v>101</v>
      </c>
      <c r="C55" s="92" t="s">
        <v>27</v>
      </c>
      <c r="D55" s="93">
        <v>3.0</v>
      </c>
      <c r="E55" s="94" t="s">
        <v>182</v>
      </c>
      <c r="F55" s="95"/>
      <c r="G55" s="96" t="s">
        <v>183</v>
      </c>
      <c r="H55" s="97" t="s">
        <v>184</v>
      </c>
      <c r="I55" s="19" t="s">
        <v>31</v>
      </c>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row>
    <row r="56" ht="22.5" customHeight="1">
      <c r="A56" s="105">
        <v>41.0</v>
      </c>
      <c r="B56" s="106" t="s">
        <v>40</v>
      </c>
      <c r="C56" s="106" t="s">
        <v>27</v>
      </c>
      <c r="D56" s="107">
        <v>3.0</v>
      </c>
      <c r="E56" s="94" t="s">
        <v>185</v>
      </c>
      <c r="F56" s="108"/>
      <c r="G56" s="109" t="s">
        <v>186</v>
      </c>
      <c r="H56" s="121" t="s">
        <v>187</v>
      </c>
      <c r="I56" s="111" t="s">
        <v>31</v>
      </c>
      <c r="J56" s="114"/>
      <c r="K56" s="114"/>
      <c r="L56" s="114"/>
      <c r="M56" s="114"/>
      <c r="N56" s="114"/>
      <c r="O56" s="114"/>
      <c r="P56" s="114"/>
      <c r="Q56" s="114"/>
      <c r="R56" s="114"/>
      <c r="S56" s="114"/>
      <c r="T56" s="114"/>
      <c r="U56" s="114"/>
      <c r="V56" s="114"/>
      <c r="W56" s="114"/>
      <c r="X56" s="114"/>
      <c r="Y56" s="114"/>
      <c r="Z56" s="114"/>
      <c r="AA56" s="114"/>
      <c r="AB56" s="114"/>
      <c r="AC56" s="114"/>
      <c r="AD56" s="114"/>
      <c r="AE56" s="114"/>
      <c r="AF56" s="114"/>
    </row>
    <row r="57" ht="22.5" customHeight="1">
      <c r="A57" s="91">
        <v>18.0</v>
      </c>
      <c r="B57" s="92" t="s">
        <v>40</v>
      </c>
      <c r="C57" s="92" t="s">
        <v>27</v>
      </c>
      <c r="D57" s="93">
        <v>3.0</v>
      </c>
      <c r="E57" s="94" t="s">
        <v>188</v>
      </c>
      <c r="F57" s="108"/>
      <c r="G57" s="96" t="s">
        <v>189</v>
      </c>
      <c r="H57" s="97" t="s">
        <v>190</v>
      </c>
      <c r="I57" s="19" t="s">
        <v>114</v>
      </c>
      <c r="J57" s="114"/>
      <c r="K57" s="114"/>
      <c r="L57" s="114"/>
      <c r="M57" s="114"/>
      <c r="N57" s="114"/>
      <c r="O57" s="114"/>
      <c r="P57" s="114"/>
      <c r="Q57" s="114"/>
      <c r="R57" s="114"/>
      <c r="S57" s="114"/>
      <c r="T57" s="114"/>
      <c r="U57" s="114"/>
      <c r="V57" s="114"/>
      <c r="W57" s="114"/>
      <c r="X57" s="114"/>
      <c r="Y57" s="114"/>
      <c r="Z57" s="114"/>
      <c r="AA57" s="114"/>
      <c r="AB57" s="114"/>
      <c r="AC57" s="114"/>
      <c r="AD57" s="114"/>
      <c r="AE57" s="114"/>
      <c r="AF57" s="114"/>
    </row>
    <row r="58" ht="22.5" customHeight="1">
      <c r="A58" s="98">
        <v>21.0</v>
      </c>
      <c r="B58" s="92" t="s">
        <v>59</v>
      </c>
      <c r="C58" s="92" t="s">
        <v>27</v>
      </c>
      <c r="D58" s="93">
        <v>3.0</v>
      </c>
      <c r="E58" s="94" t="s">
        <v>191</v>
      </c>
      <c r="F58" s="108"/>
      <c r="G58" s="96" t="s">
        <v>192</v>
      </c>
      <c r="H58" s="97" t="s">
        <v>193</v>
      </c>
      <c r="I58" s="19" t="s">
        <v>114</v>
      </c>
      <c r="J58" s="114"/>
      <c r="K58" s="114"/>
      <c r="L58" s="114"/>
      <c r="M58" s="114"/>
      <c r="N58" s="114"/>
      <c r="O58" s="114"/>
      <c r="P58" s="114"/>
      <c r="Q58" s="114"/>
      <c r="R58" s="114"/>
      <c r="S58" s="114"/>
      <c r="T58" s="114"/>
      <c r="U58" s="114"/>
      <c r="V58" s="114"/>
      <c r="W58" s="114"/>
      <c r="X58" s="114"/>
      <c r="Y58" s="114"/>
      <c r="Z58" s="114"/>
      <c r="AA58" s="114"/>
      <c r="AB58" s="114"/>
      <c r="AC58" s="114"/>
      <c r="AD58" s="114"/>
      <c r="AE58" s="114"/>
      <c r="AF58" s="114"/>
    </row>
    <row r="59" ht="22.5" customHeight="1">
      <c r="A59" s="105">
        <v>8.0</v>
      </c>
      <c r="B59" s="116" t="s">
        <v>80</v>
      </c>
      <c r="C59" s="116" t="s">
        <v>27</v>
      </c>
      <c r="D59" s="117">
        <v>3.0</v>
      </c>
      <c r="E59" s="101" t="s">
        <v>194</v>
      </c>
      <c r="F59" s="118"/>
      <c r="G59" s="119" t="s">
        <v>195</v>
      </c>
      <c r="H59" s="120" t="s">
        <v>196</v>
      </c>
      <c r="I59" s="111" t="s">
        <v>197</v>
      </c>
      <c r="J59" s="114"/>
      <c r="K59" s="114"/>
      <c r="L59" s="114"/>
      <c r="M59" s="114"/>
      <c r="N59" s="114"/>
      <c r="O59" s="114"/>
      <c r="P59" s="114"/>
      <c r="Q59" s="114"/>
      <c r="R59" s="114"/>
      <c r="S59" s="114"/>
      <c r="T59" s="114"/>
      <c r="U59" s="114"/>
      <c r="V59" s="114"/>
      <c r="W59" s="114"/>
      <c r="X59" s="114"/>
      <c r="Y59" s="114"/>
      <c r="Z59" s="114"/>
      <c r="AA59" s="114"/>
      <c r="AB59" s="114"/>
      <c r="AC59" s="114"/>
      <c r="AD59" s="114"/>
      <c r="AE59" s="114"/>
      <c r="AF59" s="114"/>
    </row>
    <row r="60" ht="22.5" customHeight="1">
      <c r="A60" s="122">
        <v>6.0</v>
      </c>
      <c r="B60" s="106" t="s">
        <v>32</v>
      </c>
      <c r="C60" s="106" t="s">
        <v>64</v>
      </c>
      <c r="D60" s="123">
        <v>3.0</v>
      </c>
      <c r="E60" s="94" t="s">
        <v>198</v>
      </c>
      <c r="F60" s="108"/>
      <c r="G60" s="109" t="s">
        <v>199</v>
      </c>
      <c r="H60" s="110" t="s">
        <v>200</v>
      </c>
      <c r="I60" s="111" t="s">
        <v>201</v>
      </c>
    </row>
    <row r="61" ht="22.5" customHeight="1">
      <c r="A61" s="124">
        <v>16.0</v>
      </c>
      <c r="B61" s="99" t="s">
        <v>87</v>
      </c>
      <c r="C61" s="99" t="s">
        <v>27</v>
      </c>
      <c r="D61" s="100">
        <v>3.0</v>
      </c>
      <c r="E61" s="101" t="s">
        <v>202</v>
      </c>
      <c r="F61" s="125"/>
      <c r="G61" s="103" t="s">
        <v>203</v>
      </c>
      <c r="H61" s="104" t="s">
        <v>204</v>
      </c>
      <c r="I61" s="19" t="s">
        <v>125</v>
      </c>
    </row>
    <row r="62" ht="22.5" customHeight="1">
      <c r="A62" s="126">
        <v>22.0</v>
      </c>
      <c r="B62" s="116" t="s">
        <v>26</v>
      </c>
      <c r="C62" s="116" t="s">
        <v>64</v>
      </c>
      <c r="D62" s="117">
        <v>3.0</v>
      </c>
      <c r="E62" s="101" t="s">
        <v>205</v>
      </c>
      <c r="F62" s="118"/>
      <c r="G62" s="119" t="s">
        <v>206</v>
      </c>
      <c r="H62" s="120" t="s">
        <v>207</v>
      </c>
      <c r="I62" s="111" t="s">
        <v>125</v>
      </c>
    </row>
    <row r="63" ht="22.5" customHeight="1">
      <c r="A63" s="91">
        <v>38.0</v>
      </c>
      <c r="B63" s="99" t="s">
        <v>87</v>
      </c>
      <c r="C63" s="99" t="s">
        <v>27</v>
      </c>
      <c r="D63" s="100">
        <v>3.0</v>
      </c>
      <c r="E63" s="101" t="s">
        <v>208</v>
      </c>
      <c r="F63" s="118"/>
      <c r="G63" s="103" t="s">
        <v>209</v>
      </c>
      <c r="H63" s="104" t="s">
        <v>210</v>
      </c>
      <c r="I63" s="19" t="s">
        <v>125</v>
      </c>
    </row>
    <row r="64" ht="22.5" customHeight="1">
      <c r="A64" s="105">
        <v>45.0</v>
      </c>
      <c r="B64" s="116" t="s">
        <v>59</v>
      </c>
      <c r="C64" s="116" t="s">
        <v>50</v>
      </c>
      <c r="D64" s="117">
        <v>3.0</v>
      </c>
      <c r="E64" s="101" t="s">
        <v>211</v>
      </c>
      <c r="F64" s="118"/>
      <c r="G64" s="119" t="s">
        <v>212</v>
      </c>
      <c r="H64" s="120" t="s">
        <v>213</v>
      </c>
      <c r="I64" s="49" t="s">
        <v>63</v>
      </c>
    </row>
    <row r="65" ht="22.5" customHeight="1">
      <c r="A65" s="126">
        <v>49.0</v>
      </c>
      <c r="B65" s="106" t="s">
        <v>59</v>
      </c>
      <c r="C65" s="106" t="s">
        <v>50</v>
      </c>
      <c r="D65" s="107">
        <v>3.0</v>
      </c>
      <c r="E65" s="127" t="s">
        <v>214</v>
      </c>
      <c r="F65" s="108"/>
      <c r="G65" s="109" t="s">
        <v>215</v>
      </c>
      <c r="H65" s="110" t="s">
        <v>216</v>
      </c>
      <c r="I65" s="49" t="s">
        <v>63</v>
      </c>
    </row>
    <row r="66" ht="22.5" customHeight="1">
      <c r="A66" s="91">
        <v>74.0</v>
      </c>
      <c r="B66" s="128" t="s">
        <v>55</v>
      </c>
      <c r="C66" s="128" t="s">
        <v>36</v>
      </c>
      <c r="D66" s="129">
        <v>3.0</v>
      </c>
      <c r="E66" s="94" t="s">
        <v>217</v>
      </c>
      <c r="F66" s="95"/>
      <c r="G66" s="130" t="s">
        <v>218</v>
      </c>
      <c r="H66" s="131" t="s">
        <v>219</v>
      </c>
      <c r="I66" s="49" t="s">
        <v>220</v>
      </c>
    </row>
    <row r="67" ht="22.5" customHeight="1">
      <c r="A67" s="105">
        <v>47.0</v>
      </c>
      <c r="B67" s="116" t="s">
        <v>40</v>
      </c>
      <c r="C67" s="116" t="s">
        <v>64</v>
      </c>
      <c r="D67" s="117">
        <v>3.0</v>
      </c>
      <c r="E67" s="101" t="s">
        <v>221</v>
      </c>
      <c r="F67" s="118"/>
      <c r="G67" s="119" t="s">
        <v>222</v>
      </c>
      <c r="H67" s="120" t="s">
        <v>223</v>
      </c>
      <c r="I67" s="49" t="s">
        <v>224</v>
      </c>
    </row>
    <row r="68" ht="22.5" customHeight="1">
      <c r="A68" s="105">
        <v>48.0</v>
      </c>
      <c r="B68" s="106" t="s">
        <v>49</v>
      </c>
      <c r="C68" s="106" t="s">
        <v>64</v>
      </c>
      <c r="D68" s="107">
        <v>3.0</v>
      </c>
      <c r="E68" s="94" t="s">
        <v>225</v>
      </c>
      <c r="F68" s="108"/>
      <c r="G68" s="109" t="s">
        <v>226</v>
      </c>
      <c r="H68" s="110" t="s">
        <v>227</v>
      </c>
      <c r="I68" s="49" t="s">
        <v>135</v>
      </c>
    </row>
    <row r="69" ht="22.5" customHeight="1">
      <c r="A69" s="122">
        <v>63.0</v>
      </c>
      <c r="B69" s="132" t="s">
        <v>101</v>
      </c>
      <c r="C69" s="132" t="s">
        <v>64</v>
      </c>
      <c r="D69" s="133">
        <v>3.0</v>
      </c>
      <c r="E69" s="112" t="s">
        <v>228</v>
      </c>
      <c r="F69" s="118"/>
      <c r="G69" s="134" t="s">
        <v>229</v>
      </c>
      <c r="H69" s="135" t="s">
        <v>230</v>
      </c>
      <c r="I69" s="111" t="s">
        <v>48</v>
      </c>
    </row>
    <row r="70" ht="22.5" customHeight="1">
      <c r="A70" s="105">
        <v>65.0</v>
      </c>
      <c r="B70" s="136" t="s">
        <v>59</v>
      </c>
      <c r="C70" s="136" t="s">
        <v>36</v>
      </c>
      <c r="D70" s="137">
        <v>3.0</v>
      </c>
      <c r="E70" s="127" t="s">
        <v>231</v>
      </c>
      <c r="F70" s="108"/>
      <c r="G70" s="138" t="s">
        <v>232</v>
      </c>
      <c r="H70" s="139" t="s">
        <v>233</v>
      </c>
      <c r="I70" s="111" t="s">
        <v>48</v>
      </c>
    </row>
    <row r="71" ht="22.5" customHeight="1">
      <c r="A71" s="126">
        <v>67.0</v>
      </c>
      <c r="B71" s="132" t="s">
        <v>59</v>
      </c>
      <c r="C71" s="132" t="s">
        <v>36</v>
      </c>
      <c r="D71" s="133">
        <v>3.0</v>
      </c>
      <c r="E71" s="112" t="s">
        <v>234</v>
      </c>
      <c r="F71" s="118"/>
      <c r="G71" s="134" t="s">
        <v>235</v>
      </c>
      <c r="H71" s="135" t="s">
        <v>236</v>
      </c>
      <c r="I71" s="111" t="s">
        <v>48</v>
      </c>
    </row>
    <row r="72" ht="22.5" customHeight="1">
      <c r="A72" s="122">
        <v>69.0</v>
      </c>
      <c r="B72" s="140" t="s">
        <v>80</v>
      </c>
      <c r="C72" s="140" t="s">
        <v>50</v>
      </c>
      <c r="D72" s="141">
        <v>3.0</v>
      </c>
      <c r="E72" s="142" t="s">
        <v>237</v>
      </c>
      <c r="F72" s="125"/>
      <c r="G72" s="143" t="s">
        <v>238</v>
      </c>
      <c r="H72" s="144" t="s">
        <v>239</v>
      </c>
      <c r="I72" s="111" t="s">
        <v>48</v>
      </c>
    </row>
    <row r="73" ht="22.5" customHeight="1">
      <c r="A73" s="126">
        <v>70.0</v>
      </c>
      <c r="B73" s="140" t="s">
        <v>55</v>
      </c>
      <c r="C73" s="140" t="s">
        <v>50</v>
      </c>
      <c r="D73" s="141">
        <v>3.0</v>
      </c>
      <c r="E73" s="142" t="s">
        <v>240</v>
      </c>
      <c r="F73" s="125"/>
      <c r="G73" s="143" t="s">
        <v>241</v>
      </c>
      <c r="H73" s="144" t="s">
        <v>242</v>
      </c>
      <c r="I73" s="111" t="s">
        <v>48</v>
      </c>
    </row>
    <row r="74" ht="22.5" customHeight="1">
      <c r="A74" s="126">
        <v>73.0</v>
      </c>
      <c r="B74" s="140" t="s">
        <v>80</v>
      </c>
      <c r="C74" s="140" t="s">
        <v>145</v>
      </c>
      <c r="D74" s="141">
        <v>3.0</v>
      </c>
      <c r="E74" s="142" t="s">
        <v>243</v>
      </c>
      <c r="F74" s="125"/>
      <c r="G74" s="143" t="s">
        <v>244</v>
      </c>
      <c r="H74" s="144" t="s">
        <v>245</v>
      </c>
      <c r="I74" s="111" t="s">
        <v>48</v>
      </c>
    </row>
    <row r="75" ht="22.5" customHeight="1">
      <c r="A75" s="122">
        <v>72.0</v>
      </c>
      <c r="B75" s="140" t="s">
        <v>97</v>
      </c>
      <c r="C75" s="140" t="s">
        <v>145</v>
      </c>
      <c r="D75" s="141">
        <v>3.0</v>
      </c>
      <c r="E75" s="142" t="s">
        <v>246</v>
      </c>
      <c r="F75" s="125"/>
      <c r="G75" s="143" t="s">
        <v>247</v>
      </c>
      <c r="H75" s="144" t="s">
        <v>248</v>
      </c>
      <c r="I75" s="111" t="s">
        <v>249</v>
      </c>
    </row>
    <row r="76" ht="22.5" customHeight="1">
      <c r="A76" s="105">
        <v>2.0</v>
      </c>
      <c r="B76" s="145" t="s">
        <v>101</v>
      </c>
      <c r="C76" s="146" t="s">
        <v>64</v>
      </c>
      <c r="D76" s="147">
        <v>4.0</v>
      </c>
      <c r="E76" s="148" t="s">
        <v>250</v>
      </c>
      <c r="F76" s="125"/>
      <c r="G76" s="149" t="s">
        <v>251</v>
      </c>
      <c r="H76" s="149" t="s">
        <v>252</v>
      </c>
      <c r="I76" s="111" t="s">
        <v>31</v>
      </c>
    </row>
    <row r="77" ht="22.5" customHeight="1">
      <c r="A77" s="126">
        <v>10.0</v>
      </c>
      <c r="B77" s="145" t="s">
        <v>26</v>
      </c>
      <c r="C77" s="145" t="s">
        <v>27</v>
      </c>
      <c r="D77" s="150">
        <v>4.0</v>
      </c>
      <c r="E77" s="148" t="s">
        <v>253</v>
      </c>
      <c r="F77" s="125"/>
      <c r="G77" s="149" t="s">
        <v>254</v>
      </c>
      <c r="H77" s="149" t="s">
        <v>255</v>
      </c>
      <c r="I77" s="111" t="s">
        <v>31</v>
      </c>
    </row>
    <row r="78" ht="22.5" customHeight="1">
      <c r="A78" s="122">
        <v>3.0</v>
      </c>
      <c r="B78" s="145" t="s">
        <v>26</v>
      </c>
      <c r="C78" s="146" t="s">
        <v>64</v>
      </c>
      <c r="D78" s="147">
        <v>4.0</v>
      </c>
      <c r="E78" s="148" t="s">
        <v>256</v>
      </c>
      <c r="F78" s="125"/>
      <c r="G78" s="149" t="s">
        <v>257</v>
      </c>
      <c r="H78" s="149" t="s">
        <v>258</v>
      </c>
      <c r="I78" s="111" t="s">
        <v>259</v>
      </c>
    </row>
    <row r="79" ht="22.5" customHeight="1">
      <c r="A79" s="126">
        <v>7.0</v>
      </c>
      <c r="B79" s="145" t="s">
        <v>59</v>
      </c>
      <c r="C79" s="145" t="s">
        <v>27</v>
      </c>
      <c r="D79" s="150">
        <v>4.0</v>
      </c>
      <c r="E79" s="142" t="s">
        <v>260</v>
      </c>
      <c r="F79" s="151"/>
      <c r="G79" s="149" t="s">
        <v>261</v>
      </c>
      <c r="H79" s="149" t="s">
        <v>262</v>
      </c>
      <c r="I79" s="111" t="s">
        <v>125</v>
      </c>
    </row>
    <row r="80" ht="22.5" customHeight="1">
      <c r="A80" s="105">
        <v>11.0</v>
      </c>
      <c r="B80" s="145" t="s">
        <v>87</v>
      </c>
      <c r="C80" s="145" t="s">
        <v>27</v>
      </c>
      <c r="D80" s="150">
        <v>4.0</v>
      </c>
      <c r="E80" s="148" t="s">
        <v>263</v>
      </c>
      <c r="F80" s="125"/>
      <c r="G80" s="149" t="s">
        <v>264</v>
      </c>
      <c r="H80" s="149" t="s">
        <v>265</v>
      </c>
      <c r="I80" s="111" t="s">
        <v>125</v>
      </c>
    </row>
    <row r="81" ht="22.5" customHeight="1">
      <c r="A81" s="115">
        <v>19.0</v>
      </c>
      <c r="B81" s="145" t="s">
        <v>40</v>
      </c>
      <c r="C81" s="145" t="s">
        <v>27</v>
      </c>
      <c r="D81" s="150">
        <v>4.0</v>
      </c>
      <c r="E81" s="148" t="s">
        <v>266</v>
      </c>
      <c r="F81" s="125"/>
      <c r="G81" s="149" t="s">
        <v>267</v>
      </c>
      <c r="H81" s="149" t="s">
        <v>268</v>
      </c>
      <c r="I81" s="111" t="s">
        <v>125</v>
      </c>
    </row>
    <row r="82" ht="22.5" customHeight="1">
      <c r="A82" s="105">
        <v>44.0</v>
      </c>
      <c r="B82" s="145" t="s">
        <v>80</v>
      </c>
      <c r="C82" s="145" t="s">
        <v>27</v>
      </c>
      <c r="D82" s="141">
        <v>4.0</v>
      </c>
      <c r="E82" s="148" t="s">
        <v>269</v>
      </c>
      <c r="F82" s="125"/>
      <c r="G82" s="149" t="s">
        <v>270</v>
      </c>
      <c r="H82" s="149" t="s">
        <v>271</v>
      </c>
      <c r="I82" s="49" t="s">
        <v>272</v>
      </c>
    </row>
    <row r="83" ht="22.5" customHeight="1">
      <c r="A83" s="126">
        <v>64.0</v>
      </c>
      <c r="B83" s="140" t="s">
        <v>44</v>
      </c>
      <c r="C83" s="140" t="s">
        <v>64</v>
      </c>
      <c r="D83" s="141">
        <v>4.0</v>
      </c>
      <c r="E83" s="142" t="s">
        <v>273</v>
      </c>
      <c r="F83" s="125"/>
      <c r="G83" s="143" t="s">
        <v>274</v>
      </c>
      <c r="H83" s="144" t="s">
        <v>275</v>
      </c>
      <c r="I83" s="111" t="s">
        <v>48</v>
      </c>
    </row>
    <row r="84" ht="22.5" customHeight="1">
      <c r="A84" s="115">
        <v>61.0</v>
      </c>
      <c r="B84" s="106" t="s">
        <v>59</v>
      </c>
      <c r="C84" s="106" t="s">
        <v>50</v>
      </c>
      <c r="D84" s="152">
        <v>4.0</v>
      </c>
      <c r="E84" s="94" t="s">
        <v>276</v>
      </c>
      <c r="F84" s="55"/>
      <c r="G84" s="56" t="s">
        <v>277</v>
      </c>
      <c r="H84" s="57" t="s">
        <v>278</v>
      </c>
      <c r="I84" s="19" t="s">
        <v>54</v>
      </c>
      <c r="J84" s="114"/>
      <c r="K84" s="114"/>
      <c r="L84" s="114"/>
      <c r="M84" s="114"/>
      <c r="N84" s="114"/>
      <c r="O84" s="114"/>
      <c r="P84" s="114"/>
      <c r="Q84" s="114"/>
      <c r="R84" s="114"/>
      <c r="S84" s="114"/>
      <c r="T84" s="114"/>
      <c r="U84" s="114"/>
      <c r="V84" s="114"/>
      <c r="W84" s="114"/>
      <c r="X84" s="114"/>
      <c r="Y84" s="114"/>
      <c r="Z84" s="114"/>
      <c r="AA84" s="114"/>
      <c r="AB84" s="114"/>
      <c r="AC84" s="114"/>
      <c r="AD84" s="114"/>
      <c r="AE84" s="114"/>
      <c r="AF84" s="114"/>
    </row>
  </sheetData>
  <customSheetViews>
    <customSheetView guid="{5ABFFBCC-8B5B-4F80-90C2-2C6A5B7BEB4D}" filter="1" showAutoFilter="1">
      <autoFilter ref="$A$10:$I$84"/>
    </customSheetView>
    <customSheetView guid="{FB4B8D05-566A-4AD1-9325-27E1F7FF927A}" filter="1" showAutoFilter="1">
      <autoFilter ref="$A$10:$I$84"/>
    </customSheetView>
  </customSheetViews>
  <mergeCells count="2">
    <mergeCell ref="B1:E1"/>
    <mergeCell ref="D3:E3"/>
  </mergeCells>
  <dataValidations>
    <dataValidation type="list" allowBlank="1" sqref="B11:B84">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84">
      <formula1>"0,1,2,3,4"</formula1>
    </dataValidation>
    <dataValidation type="list" allowBlank="1" sqref="I11:I84">
      <formula1>"A,B,C,D"</formula1>
    </dataValidation>
    <dataValidation type="list" allowBlank="1" sqref="C11:C84">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2"/>
  <legacyDrawing r:id="rId3"/>
  <tableParts count="1">
    <tablePart r:id="rId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53" t="s">
        <v>279</v>
      </c>
      <c r="B1" s="154" t="s">
        <v>280</v>
      </c>
      <c r="C1" s="154" t="s">
        <v>281</v>
      </c>
      <c r="D1" s="154" t="s">
        <v>282</v>
      </c>
      <c r="E1" s="154" t="s">
        <v>283</v>
      </c>
      <c r="F1" s="154" t="s">
        <v>284</v>
      </c>
      <c r="G1" s="155" t="s">
        <v>285</v>
      </c>
      <c r="I1" s="156"/>
      <c r="J1" s="156"/>
      <c r="K1" s="156"/>
      <c r="L1" s="156"/>
    </row>
    <row r="2">
      <c r="A2" s="157" t="s">
        <v>87</v>
      </c>
      <c r="B2" s="158">
        <f>COUNTIFS('Group Heuristic Evaluation'!B:B, "H1: Visibility of System Status", 'Group Heuristic Evaluation'!D:D, 0)</f>
        <v>0</v>
      </c>
      <c r="C2" s="158">
        <f>COUNTIFS('Group Heuristic Evaluation'!B:B, "H1: Visibility of System Status", 'Group Heuristic Evaluation'!D:D, 1)</f>
        <v>0</v>
      </c>
      <c r="D2" s="159">
        <f>COUNTIFS('Group Heuristic Evaluation'!B:B, "H1: Visibility of System Status", 'Group Heuristic Evaluation'!D:D, 2)</f>
        <v>1</v>
      </c>
      <c r="E2" s="159">
        <f>COUNTIFS('Group Heuristic Evaluation'!B:B, "H1: Visibility of System Status", 'Group Heuristic Evaluation'!D:D, 3)</f>
        <v>2</v>
      </c>
      <c r="F2" s="159">
        <f>COUNTIFS('Group Heuristic Evaluation'!B:B, "H1: Visibility of System Status", 'Group Heuristic Evaluation'!D:D, 4)</f>
        <v>1</v>
      </c>
      <c r="G2" s="160">
        <f t="shared" ref="G2:G5" si="1">SUM(B2:F2)</f>
        <v>4</v>
      </c>
      <c r="I2" s="156"/>
      <c r="J2" s="156"/>
      <c r="K2" s="156"/>
      <c r="L2" s="156"/>
    </row>
    <row r="3">
      <c r="A3" s="161" t="s">
        <v>55</v>
      </c>
      <c r="B3" s="158">
        <f>COUNTIFS('Group Heuristic Evaluation'!B:B, "H2: Match b/w System &amp; World", 'Group Heuristic Evaluation'!D:D, 0)</f>
        <v>0</v>
      </c>
      <c r="C3" s="159">
        <f>COUNTIFS('Group Heuristic Evaluation'!B:B, "H2: Match b/w System &amp; World", 'Group Heuristic Evaluation'!D:D, 1)</f>
        <v>2</v>
      </c>
      <c r="D3" s="159">
        <f>COUNTIFS('Group Heuristic Evaluation'!B:B, "H2: Match b/w System &amp; World", 'Group Heuristic Evaluation'!D:D, 2)</f>
        <v>4</v>
      </c>
      <c r="E3" s="159">
        <f>COUNTIFS('Group Heuristic Evaluation'!B:B, "H2: Match b/w System &amp; World", 'Group Heuristic Evaluation'!D:D, 3)</f>
        <v>3</v>
      </c>
      <c r="F3" s="159">
        <f>COUNTIFS('Group Heuristic Evaluation'!B:B, "H2: Match b/w System &amp; World", 'Group Heuristic Evaluation'!D:D, 4)</f>
        <v>0</v>
      </c>
      <c r="G3" s="162">
        <f t="shared" si="1"/>
        <v>9</v>
      </c>
      <c r="I3" s="156"/>
      <c r="J3" s="156"/>
      <c r="K3" s="156"/>
      <c r="L3" s="156"/>
    </row>
    <row r="4">
      <c r="A4" s="161" t="s">
        <v>80</v>
      </c>
      <c r="B4" s="158">
        <f>COUNTIFS('Group Heuristic Evaluation'!B:B, "H3: User Control &amp; Freedom", 'Group Heuristic Evaluation'!D:D, 0)</f>
        <v>0</v>
      </c>
      <c r="C4" s="159">
        <f>COUNTIFS('Group Heuristic Evaluation'!B:B, "H3: User Control &amp; Freedom", 'Group Heuristic Evaluation'!D:D, 1)</f>
        <v>0</v>
      </c>
      <c r="D4" s="159">
        <f>COUNTIFS('Group Heuristic Evaluation'!B:B, "H3: User Control &amp; Freedom", 'Group Heuristic Evaluation'!D:D, 2)</f>
        <v>3</v>
      </c>
      <c r="E4" s="159">
        <f>COUNTIFS('Group Heuristic Evaluation'!B:B, "H3: User Control &amp; Freedom", 'Group Heuristic Evaluation'!D:D, 3)</f>
        <v>4</v>
      </c>
      <c r="F4" s="159">
        <f>COUNTIFS('Group Heuristic Evaluation'!B:B, "H3: User Control &amp; Freedom", 'Group Heuristic Evaluation'!D:D, 4)</f>
        <v>1</v>
      </c>
      <c r="G4" s="162">
        <f t="shared" si="1"/>
        <v>8</v>
      </c>
      <c r="I4" s="156"/>
      <c r="J4" s="156"/>
      <c r="K4" s="156"/>
      <c r="L4" s="156"/>
    </row>
    <row r="5">
      <c r="A5" s="163" t="s">
        <v>59</v>
      </c>
      <c r="B5" s="158">
        <f>COUNTIFS('Group Heuristic Evaluation'!B:B, "H4: Consistency &amp; Standards", 'Group Heuristic Evaluation'!D:D, 0)</f>
        <v>0</v>
      </c>
      <c r="C5" s="159">
        <f>COUNTIFS('Group Heuristic Evaluation'!B:B, "H4: Consistency &amp; Standards", 'Group Heuristic Evaluation'!D:D, 1)</f>
        <v>3</v>
      </c>
      <c r="D5" s="159">
        <f>COUNTIFS('Group Heuristic Evaluation'!B:B, "H4: Consistency &amp; Standards", 'Group Heuristic Evaluation'!D:D, 2)</f>
        <v>3</v>
      </c>
      <c r="E5" s="159">
        <f>COUNTIFS('Group Heuristic Evaluation'!B:B, "H4: Consistency &amp; Standards", 'Group Heuristic Evaluation'!D:D, 3)</f>
        <v>5</v>
      </c>
      <c r="F5" s="159">
        <f>COUNTIFS('Group Heuristic Evaluation'!B:B, "H4: Consistency &amp; Standards", 'Group Heuristic Evaluation'!D:D, 4)</f>
        <v>2</v>
      </c>
      <c r="G5" s="162">
        <f t="shared" si="1"/>
        <v>13</v>
      </c>
      <c r="I5" s="156"/>
      <c r="J5" s="156"/>
      <c r="K5" s="156"/>
      <c r="L5" s="156"/>
    </row>
    <row r="6">
      <c r="A6" s="161" t="s">
        <v>26</v>
      </c>
      <c r="B6" s="158">
        <f>COUNTIFS('Group Heuristic Evaluation'!B:B, "H5: Error Prevention", 'Group Heuristic Evaluation'!D:D, 0)</f>
        <v>2</v>
      </c>
      <c r="C6" s="159">
        <f>COUNTIFS('Group Heuristic Evaluation'!B:B, "H5: Error Prevention", 'Group Heuristic Evaluation'!D:D, 1)</f>
        <v>0</v>
      </c>
      <c r="D6" s="159">
        <f>COUNTIFS('Group Heuristic Evaluation'!B:B, "H5: Error Prevention", 'Group Heuristic Evaluation'!D:D, 2)</f>
        <v>0</v>
      </c>
      <c r="E6" s="159">
        <f>COUNTIFS('Group Heuristic Evaluation'!B:B, "H5: Error Prevention", 'Group Heuristic Evaluation'!D:D, 3)</f>
        <v>2</v>
      </c>
      <c r="F6" s="159">
        <f>COUNTIFS('Group Heuristic Evaluation'!B:B, "H5: Error Prevention", 'Group Heuristic Evaluation'!D:D, 4)</f>
        <v>2</v>
      </c>
      <c r="G6" s="162">
        <f>SUM(C6:F6)</f>
        <v>4</v>
      </c>
      <c r="I6" s="156"/>
      <c r="J6" s="156"/>
      <c r="K6" s="156"/>
      <c r="L6" s="156"/>
    </row>
    <row r="7">
      <c r="A7" s="161" t="s">
        <v>101</v>
      </c>
      <c r="B7" s="158">
        <f>COUNTIFS('Group Heuristic Evaluation'!B:B, "H6: Recognition not Recall", 'Group Heuristic Evaluation'!D:D, 0)</f>
        <v>0</v>
      </c>
      <c r="C7" s="159">
        <f>COUNTIFS('Group Heuristic Evaluation'!B:B, "H6: Recognition not Recall", 'Group Heuristic Evaluation'!D:D, 1)</f>
        <v>0</v>
      </c>
      <c r="D7" s="159">
        <f>COUNTIFS('Group Heuristic Evaluation'!B:B, "H6: Recognition not Recall", 'Group Heuristic Evaluation'!D:D, 2)</f>
        <v>1</v>
      </c>
      <c r="E7" s="159">
        <f>COUNTIFS('Group Heuristic Evaluation'!B:B, "H6: Recognition not Recall", 'Group Heuristic Evaluation'!D:D, 3)</f>
        <v>2</v>
      </c>
      <c r="F7" s="159">
        <f>COUNTIFS('Group Heuristic Evaluation'!B:B, "H6: Recognition not Recall", 'Group Heuristic Evaluation'!D:D, 4)</f>
        <v>1</v>
      </c>
      <c r="G7" s="162">
        <f t="shared" ref="G7:G13" si="2">SUM(B7:F7)</f>
        <v>4</v>
      </c>
      <c r="I7" s="156"/>
      <c r="J7" s="156"/>
      <c r="K7" s="156"/>
      <c r="L7" s="156"/>
    </row>
    <row r="8">
      <c r="A8" s="163" t="s">
        <v>40</v>
      </c>
      <c r="B8" s="158">
        <f>COUNTIFS('Group Heuristic Evaluation'!B:B, "H7: Flexibility &amp; Efficiency of Use", 'Group Heuristic Evaluation'!D:D, 0)</f>
        <v>1</v>
      </c>
      <c r="C8" s="159">
        <f>COUNTIFS('Group Heuristic Evaluation'!B:B, "H7: Flexibility &amp; Efficiency of Use", 'Group Heuristic Evaluation'!D:D, 1)</f>
        <v>0</v>
      </c>
      <c r="D8" s="159">
        <f>COUNTIFS('Group Heuristic Evaluation'!B:B, "H7: Flexibility &amp; Efficiency of Use", 'Group Heuristic Evaluation'!D:D, 2)</f>
        <v>6</v>
      </c>
      <c r="E8" s="159">
        <f>COUNTIFS('Group Heuristic Evaluation'!B:B, "H7: Flexibility &amp; Efficiency of Use", 'Group Heuristic Evaluation'!D:D, 3)</f>
        <v>3</v>
      </c>
      <c r="F8" s="159">
        <f>COUNTIFS('Group Heuristic Evaluation'!B:B, "H7: Flexibility &amp; Efficiency of Use", 'Group Heuristic Evaluation'!D:D, 4)</f>
        <v>1</v>
      </c>
      <c r="G8" s="162">
        <f t="shared" si="2"/>
        <v>11</v>
      </c>
      <c r="I8" s="156"/>
      <c r="J8" s="156"/>
      <c r="K8" s="156"/>
      <c r="L8" s="156"/>
    </row>
    <row r="9">
      <c r="A9" s="161" t="s">
        <v>44</v>
      </c>
      <c r="B9" s="158">
        <f>COUNTIFS('Group Heuristic Evaluation'!B:B, "H8: Aesthetic &amp; Minimalist Design", 'Group Heuristic Evaluation'!D:D, 0)</f>
        <v>1</v>
      </c>
      <c r="C9" s="164">
        <f>COUNTIFS('Group Heuristic Evaluation'!B:B, "H8: Aesthetic &amp; Minimalist Design", 'Group Heuristic Evaluation'!D:D, 1)</f>
        <v>0</v>
      </c>
      <c r="D9" s="164">
        <f>COUNTIFS('Group Heuristic Evaluation'!B:B, "H8: Aesthetic &amp; Minimalist Design", 'Group Heuristic Evaluation'!D:D, 2)</f>
        <v>2</v>
      </c>
      <c r="E9" s="164">
        <f>COUNTIFS('Group Heuristic Evaluation'!B:B, "H8: Aesthetic &amp; Minimalist Design", 'Group Heuristic Evaluation'!D:D, 3)</f>
        <v>0</v>
      </c>
      <c r="F9" s="164">
        <f>COUNTIFS('Group Heuristic Evaluation'!B:B, "H8: Aesthetic &amp; Minimalist Design", 'Group Heuristic Evaluation'!D:D, 4)</f>
        <v>1</v>
      </c>
      <c r="G9" s="162">
        <f t="shared" si="2"/>
        <v>4</v>
      </c>
      <c r="I9" s="156"/>
      <c r="J9" s="156"/>
      <c r="K9" s="156"/>
      <c r="L9" s="156"/>
    </row>
    <row r="10">
      <c r="A10" s="161" t="s">
        <v>49</v>
      </c>
      <c r="B10" s="158">
        <f>COUNTIFS('Group Heuristic Evaluation'!B:B, "H9: Help Users with Errors", 'Group Heuristic Evaluation'!D:D, 0)</f>
        <v>1</v>
      </c>
      <c r="C10" s="164">
        <f>COUNTIFS('Group Heuristic Evaluation'!B:B, "H9: Help Users with Errors", 'Group Heuristic Evaluation'!D:D, 1)</f>
        <v>0</v>
      </c>
      <c r="D10" s="164">
        <f>COUNTIFS('Group Heuristic Evaluation'!B:B, "H9: Help Users with Errors", 'Group Heuristic Evaluation'!D:D, 2)</f>
        <v>1</v>
      </c>
      <c r="E10" s="164">
        <f>COUNTIFS('Group Heuristic Evaluation'!B:B, "H9: Help Users with Errors", 'Group Heuristic Evaluation'!D:D, 3)</f>
        <v>2</v>
      </c>
      <c r="F10" s="164">
        <f>COUNTIFS('Group Heuristic Evaluation'!B:B, "H9: Help Users with Errors", 'Group Heuristic Evaluation'!D:D, 4)</f>
        <v>0</v>
      </c>
      <c r="G10" s="162">
        <f t="shared" si="2"/>
        <v>4</v>
      </c>
      <c r="I10" s="156"/>
      <c r="J10" s="156"/>
      <c r="K10" s="156"/>
      <c r="L10" s="156"/>
    </row>
    <row r="11">
      <c r="A11" s="161" t="s">
        <v>286</v>
      </c>
      <c r="B11" s="158">
        <f>COUNTIFS('Group Heuristic Evaluation'!B:B, "H10: Help &amp; Documentation", 'Group Heuristic Evaluation'!D:D, 0)</f>
        <v>0</v>
      </c>
      <c r="C11" s="164">
        <f>COUNTIFS('Group Heuristic Evaluation'!B:B, "H10: Help &amp; Documentation", 'Group Heuristic Evaluation'!D:D, 1)</f>
        <v>0</v>
      </c>
      <c r="D11" s="164">
        <f>COUNTIFS('Group Heuristic Evaluation'!B:B, "H10: Help &amp; Documentation", 'Group Heuristic Evaluation'!D:D, 2)</f>
        <v>0</v>
      </c>
      <c r="E11" s="164">
        <f>COUNTIFS('Group Heuristic Evaluation'!B:B, "H10: Help &amp; Documentation", 'Group Heuristic Evaluation'!D:D, 3)</f>
        <v>0</v>
      </c>
      <c r="F11" s="164">
        <f>COUNTIFS('Group Heuristic Evaluation'!B:B, "H10: Help &amp; Documentation", 'Group Heuristic Evaluation'!D:D, 4)</f>
        <v>0</v>
      </c>
      <c r="G11" s="162">
        <f t="shared" si="2"/>
        <v>0</v>
      </c>
      <c r="I11" s="156"/>
      <c r="J11" s="156"/>
      <c r="K11" s="156"/>
      <c r="L11" s="156"/>
    </row>
    <row r="12">
      <c r="A12" s="161" t="s">
        <v>32</v>
      </c>
      <c r="B12" s="158">
        <f>COUNTIFS('Group Heuristic Evaluation'!B:B, "H11: Accessible Design", 'Group Heuristic Evaluation'!D:D, 0)</f>
        <v>1</v>
      </c>
      <c r="C12" s="164">
        <f>COUNTIFS('Group Heuristic Evaluation'!B:B, "H11: Accessible Design", 'Group Heuristic Evaluation'!D:D, 1)</f>
        <v>2</v>
      </c>
      <c r="D12" s="164">
        <f>COUNTIFS('Group Heuristic Evaluation'!B:B, "H11: Accessible Design", 'Group Heuristic Evaluation'!D:D, 2)</f>
        <v>0</v>
      </c>
      <c r="E12" s="164">
        <f>COUNTIFS('Group Heuristic Evaluation'!B:B, "H11: Accessible Design", 'Group Heuristic Evaluation'!D:D, 3)</f>
        <v>1</v>
      </c>
      <c r="F12" s="164">
        <f>COUNTIFS('Group Heuristic Evaluation'!B:B, "H11: Accessible Design", 'Group Heuristic Evaluation'!D:D, 4)</f>
        <v>0</v>
      </c>
      <c r="G12" s="162">
        <f t="shared" si="2"/>
        <v>4</v>
      </c>
      <c r="I12" s="156"/>
      <c r="J12" s="156"/>
      <c r="K12" s="156"/>
      <c r="L12" s="156"/>
    </row>
    <row r="13">
      <c r="A13" s="161" t="s">
        <v>287</v>
      </c>
      <c r="B13" s="158">
        <f>COUNTIFS('Group Heuristic Evaluation'!B:B, "H12: Value Alignment &amp; Inclusion", 'Group Heuristic Evaluation'!D:D, 0)</f>
        <v>0</v>
      </c>
      <c r="C13" s="164">
        <f>COUNTIFS('Group Heuristic Evaluation'!B:B, "H12: Value Alignment &amp; Inclusion", 'Group Heuristic Evaluation'!D:D, 1)</f>
        <v>0</v>
      </c>
      <c r="D13" s="164">
        <f>COUNTIFS('Group Heuristic Evaluation'!B:B, "H12: Value Alignment &amp; Inclusion", 'Group Heuristic Evaluation'!D:D, 2)</f>
        <v>3</v>
      </c>
      <c r="E13" s="164">
        <f>COUNTIFS('Group Heuristic Evaluation'!B:B, "H12: Value Alignment &amp; Inclusion", 'Group Heuristic Evaluation'!D:D, 3)</f>
        <v>4</v>
      </c>
      <c r="F13" s="164">
        <f>COUNTIFS('Group Heuristic Evaluation'!B:B, "H12: Value Alignment &amp; Inclusion", 'Group Heuristic Evaluation'!D:D, 4)</f>
        <v>0</v>
      </c>
      <c r="G13" s="162">
        <f t="shared" si="2"/>
        <v>7</v>
      </c>
      <c r="I13" s="156"/>
      <c r="J13" s="156"/>
      <c r="K13" s="156"/>
      <c r="L13" s="156"/>
    </row>
    <row r="14">
      <c r="A14" s="165" t="s">
        <v>288</v>
      </c>
      <c r="B14" s="166">
        <f>SUM(B2:B13)</f>
        <v>6</v>
      </c>
      <c r="C14" s="166">
        <f t="shared" ref="C14:D14" si="3">SUM(C1:C13)</f>
        <v>7</v>
      </c>
      <c r="D14" s="166">
        <f t="shared" si="3"/>
        <v>24</v>
      </c>
      <c r="E14" s="166">
        <f t="shared" ref="E14:G14" si="4">SUM(E2:E13)</f>
        <v>28</v>
      </c>
      <c r="F14" s="166">
        <f t="shared" si="4"/>
        <v>9</v>
      </c>
      <c r="G14" s="167">
        <f t="shared" si="4"/>
        <v>72</v>
      </c>
      <c r="I14" s="156"/>
      <c r="J14" s="156"/>
      <c r="K14" s="156"/>
      <c r="L14" s="156"/>
    </row>
    <row r="16">
      <c r="A16" s="168"/>
      <c r="B16" s="168"/>
      <c r="C16" s="168"/>
      <c r="D16" s="168"/>
      <c r="E16" s="168"/>
      <c r="F16" s="168"/>
      <c r="G16" s="168"/>
    </row>
    <row r="17">
      <c r="A17" s="168"/>
      <c r="B17" s="168"/>
      <c r="C17" s="168"/>
      <c r="D17" s="168"/>
      <c r="E17" s="168"/>
      <c r="F17" s="168"/>
      <c r="G17" s="168"/>
    </row>
    <row r="18">
      <c r="A18" s="168"/>
      <c r="B18" s="168"/>
      <c r="C18" s="168"/>
      <c r="D18" s="168"/>
      <c r="E18" s="168"/>
      <c r="F18" s="168"/>
      <c r="G18" s="168"/>
    </row>
    <row r="19">
      <c r="A19" s="168"/>
      <c r="B19" s="168"/>
      <c r="C19" s="168"/>
      <c r="D19" s="168"/>
      <c r="E19" s="168"/>
      <c r="F19" s="168"/>
      <c r="G19" s="168"/>
    </row>
    <row r="20">
      <c r="A20" s="168"/>
      <c r="B20" s="168"/>
      <c r="C20" s="168"/>
      <c r="D20" s="168"/>
      <c r="E20" s="168"/>
      <c r="F20" s="168"/>
      <c r="G20" s="168"/>
    </row>
    <row r="21">
      <c r="A21" s="168"/>
      <c r="B21" s="168"/>
      <c r="C21" s="168"/>
      <c r="D21" s="168"/>
      <c r="E21" s="168"/>
      <c r="F21" s="168"/>
      <c r="G21" s="168"/>
    </row>
    <row r="22">
      <c r="A22" s="168"/>
      <c r="B22" s="168"/>
      <c r="C22" s="168"/>
      <c r="D22" s="168"/>
      <c r="E22" s="168"/>
      <c r="F22" s="168"/>
      <c r="G22" s="168"/>
    </row>
    <row r="23">
      <c r="A23" s="168"/>
      <c r="B23" s="168"/>
      <c r="C23" s="168"/>
      <c r="D23" s="168"/>
      <c r="E23" s="168"/>
      <c r="F23" s="168"/>
      <c r="G23" s="168"/>
    </row>
    <row r="24">
      <c r="A24" s="168"/>
      <c r="B24" s="168"/>
      <c r="C24" s="168"/>
      <c r="D24" s="168"/>
      <c r="E24" s="168"/>
      <c r="F24" s="168"/>
      <c r="G24" s="168"/>
    </row>
    <row r="25">
      <c r="A25" s="168"/>
      <c r="B25" s="168"/>
      <c r="C25" s="168"/>
      <c r="D25" s="168"/>
      <c r="E25" s="168"/>
      <c r="F25" s="168"/>
      <c r="G25" s="168"/>
    </row>
    <row r="26">
      <c r="A26" s="168"/>
      <c r="B26" s="168"/>
      <c r="C26" s="168"/>
      <c r="D26" s="168"/>
      <c r="E26" s="168"/>
      <c r="F26" s="168"/>
      <c r="G26" s="168"/>
    </row>
    <row r="27">
      <c r="A27" s="168"/>
      <c r="B27" s="168"/>
      <c r="C27" s="168"/>
      <c r="D27" s="168"/>
      <c r="E27" s="168"/>
      <c r="F27" s="168"/>
      <c r="G27" s="168"/>
    </row>
    <row r="28">
      <c r="A28" s="168"/>
      <c r="B28" s="168"/>
      <c r="C28" s="168"/>
      <c r="D28" s="168"/>
      <c r="E28" s="168"/>
      <c r="F28" s="168"/>
      <c r="G28" s="168"/>
    </row>
    <row r="29">
      <c r="A29" s="168"/>
      <c r="B29" s="168"/>
      <c r="C29" s="168"/>
      <c r="D29" s="168"/>
      <c r="E29" s="168"/>
      <c r="F29" s="168"/>
      <c r="G29" s="168"/>
    </row>
    <row r="32">
      <c r="A32" s="169"/>
      <c r="B32" s="169"/>
      <c r="C32" s="169"/>
      <c r="D32" s="169"/>
      <c r="E32" s="169"/>
      <c r="F32" s="169"/>
      <c r="G32" s="169"/>
    </row>
    <row r="33">
      <c r="A33" s="169"/>
      <c r="B33" s="169"/>
      <c r="C33" s="169"/>
      <c r="D33" s="169"/>
      <c r="E33" s="169"/>
      <c r="F33" s="169"/>
      <c r="G33" s="169"/>
    </row>
    <row r="34">
      <c r="A34" s="169"/>
      <c r="B34" s="169"/>
      <c r="C34" s="169"/>
      <c r="D34" s="169"/>
      <c r="E34" s="169"/>
      <c r="F34" s="169"/>
      <c r="G34" s="169"/>
    </row>
    <row r="35">
      <c r="A35" s="169"/>
      <c r="B35" s="169"/>
      <c r="C35" s="169"/>
      <c r="D35" s="169"/>
      <c r="E35" s="169"/>
      <c r="F35" s="169"/>
      <c r="G35" s="169"/>
    </row>
    <row r="36">
      <c r="A36" s="169"/>
      <c r="B36" s="169"/>
      <c r="C36" s="169"/>
      <c r="D36" s="169"/>
      <c r="E36" s="169"/>
      <c r="F36" s="169"/>
      <c r="G36" s="169"/>
    </row>
    <row r="37">
      <c r="A37" s="169"/>
      <c r="B37" s="169"/>
      <c r="C37" s="169"/>
      <c r="D37" s="169"/>
      <c r="E37" s="169"/>
      <c r="F37" s="169"/>
      <c r="G37" s="169"/>
    </row>
    <row r="38">
      <c r="A38" s="169"/>
      <c r="B38" s="169"/>
      <c r="C38" s="169"/>
      <c r="D38" s="169"/>
      <c r="E38" s="169"/>
      <c r="F38" s="169"/>
      <c r="G38" s="169"/>
    </row>
    <row r="39">
      <c r="A39" s="169"/>
      <c r="B39" s="169"/>
      <c r="C39" s="169"/>
      <c r="D39" s="169"/>
      <c r="E39" s="169"/>
      <c r="F39" s="169"/>
      <c r="G39" s="169"/>
    </row>
    <row r="40">
      <c r="A40" s="169"/>
      <c r="B40" s="169"/>
      <c r="C40" s="169"/>
      <c r="D40" s="169"/>
      <c r="E40" s="169"/>
      <c r="F40" s="169"/>
      <c r="G40" s="169"/>
    </row>
    <row r="41">
      <c r="A41" s="169"/>
      <c r="B41" s="169"/>
      <c r="C41" s="169"/>
      <c r="D41" s="169"/>
      <c r="E41" s="169"/>
      <c r="F41" s="169"/>
      <c r="G41" s="169"/>
    </row>
    <row r="42">
      <c r="A42" s="169"/>
      <c r="B42" s="169"/>
      <c r="C42" s="169"/>
      <c r="D42" s="169"/>
      <c r="E42" s="169"/>
      <c r="F42" s="169"/>
      <c r="G42" s="169"/>
    </row>
    <row r="43">
      <c r="A43" s="169"/>
      <c r="B43" s="169"/>
      <c r="C43" s="169"/>
      <c r="D43" s="169"/>
      <c r="E43" s="169"/>
      <c r="F43" s="169"/>
      <c r="G43" s="169"/>
    </row>
    <row r="44">
      <c r="A44" s="169"/>
      <c r="B44" s="169"/>
      <c r="C44" s="169"/>
      <c r="D44" s="169"/>
      <c r="E44" s="169"/>
      <c r="F44" s="169"/>
      <c r="G44" s="169"/>
    </row>
    <row r="45">
      <c r="A45" s="169"/>
      <c r="B45" s="169"/>
      <c r="C45" s="169"/>
      <c r="D45" s="169"/>
      <c r="E45" s="169"/>
      <c r="F45" s="169"/>
      <c r="G45" s="169"/>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70" t="s">
        <v>289</v>
      </c>
    </row>
    <row r="2">
      <c r="A2" s="171" t="s">
        <v>20</v>
      </c>
      <c r="B2" s="171" t="s">
        <v>290</v>
      </c>
      <c r="C2" s="171" t="s">
        <v>291</v>
      </c>
      <c r="D2" s="171" t="s">
        <v>292</v>
      </c>
      <c r="E2" s="171" t="s">
        <v>293</v>
      </c>
    </row>
    <row r="3">
      <c r="A3" s="172">
        <v>0.0</v>
      </c>
      <c r="B3" s="173">
        <f>COUNTIFS('Group Heuristic Evaluation'!I11:I1001, "*A*",'Group Heuristic Evaluation'!D11:D1001, 0)/COUNTA('Group Heuristic Evaluation'!B11:B1001)
</f>
        <v>0.05405405405</v>
      </c>
      <c r="C3" s="173">
        <f>COUNTIFS('Group Heuristic Evaluation'!I11:I1001, "*B*",'Group Heuristic Evaluation'!D11:D1001, 0)/COUNTA('Group Heuristic Evaluation'!B11:B1001)</f>
        <v>0</v>
      </c>
      <c r="D3" s="173">
        <f>COUNTIFS('Group Heuristic Evaluation'!I11:I1001, "*C*",'Group Heuristic Evaluation'!D11:D1001, 0)/COUNTA('Group Heuristic Evaluation'!B11:B1001)</f>
        <v>0.01351351351</v>
      </c>
      <c r="E3" s="173">
        <f>COUNTIFS('Group Heuristic Evaluation'!I11:I1001, "*D*",'Group Heuristic Evaluation'!D11:D1001, 0)/COUNTA('Group Heuristic Evaluation'!B11:B1001)</f>
        <v>0.01351351351</v>
      </c>
    </row>
    <row r="4">
      <c r="A4" s="172">
        <v>1.0</v>
      </c>
      <c r="B4" s="173">
        <f>COUNTIFS('Group Heuristic Evaluation'!I11:I1001, "*A*",'Group Heuristic Evaluation'!D11:D1001, 1)/COUNTA('Group Heuristic Evaluation'!B11:B1001)
</f>
        <v>0.01351351351</v>
      </c>
      <c r="C4" s="173">
        <f>COUNTIFS('Group Heuristic Evaluation'!I11:I1001, "*B*",'Group Heuristic Evaluation'!D11:D1001, 1)/COUNTA('Group Heuristic Evaluation'!B11:B1001)</f>
        <v>0.01351351351</v>
      </c>
      <c r="D4" s="173">
        <f>COUNTIFS('Group Heuristic Evaluation'!I11:I1001, "*C*",'Group Heuristic Evaluation'!D11:D1001, 1)/COUNTA('Group Heuristic Evaluation'!B11:B1001)</f>
        <v>0</v>
      </c>
      <c r="E4" s="173">
        <f>COUNTIFS('Group Heuristic Evaluation'!I11:I1001, "*D*",'Group Heuristic Evaluation'!D11:D1001, 1)/COUNTA('Group Heuristic Evaluation'!B11:B1001)</f>
        <v>0.06756756757</v>
      </c>
    </row>
    <row r="5">
      <c r="A5" s="172">
        <v>2.0</v>
      </c>
      <c r="B5" s="173">
        <f>COUNTIFS('Group Heuristic Evaluation'!I11:I1001, "*A*",'Group Heuristic Evaluation'!D11:D1001, 2)/COUNTA('Group Heuristic Evaluation'!B11:B1001)
</f>
        <v>0.1891891892</v>
      </c>
      <c r="C5" s="173">
        <f>COUNTIFS('Group Heuristic Evaluation'!I11:I1001, "*B*",'Group Heuristic Evaluation'!D11:D1001, 2)/COUNTA('Group Heuristic Evaluation'!B11:B1001)</f>
        <v>0.06756756757</v>
      </c>
      <c r="D5" s="173">
        <f>COUNTIFS('Group Heuristic Evaluation'!I11:I1001, "*C*",'Group Heuristic Evaluation'!D11:D1001, 2)/COUNTA('Group Heuristic Evaluation'!B11:B1001)</f>
        <v>0.04054054054</v>
      </c>
      <c r="E5" s="173">
        <f>COUNTIFS('Group Heuristic Evaluation'!I11:I1001, "*D*",'Group Heuristic Evaluation'!D11:D1001, 2)/COUNTA('Group Heuristic Evaluation'!B11:B1001)</f>
        <v>0.1216216216</v>
      </c>
    </row>
    <row r="6">
      <c r="A6" s="172">
        <v>3.0</v>
      </c>
      <c r="B6" s="173">
        <f>COUNTIFS('Group Heuristic Evaluation'!I11:I1001, "*A*",'Group Heuristic Evaluation'!D11:D1001, 3)/COUNTA('Group Heuristic Evaluation'!B11:B1001)
</f>
        <v>0.2297297297</v>
      </c>
      <c r="C6" s="173">
        <f>COUNTIFS('Group Heuristic Evaluation'!I11:I1001, "*B*",'Group Heuristic Evaluation'!D11:D1001, 3)/COUNTA('Group Heuristic Evaluation'!B11:B1001)</f>
        <v>0.1216216216</v>
      </c>
      <c r="D6" s="173">
        <f>COUNTIFS('Group Heuristic Evaluation'!I11:I1001, "*C*",'Group Heuristic Evaluation'!D11:D1001, 3)/COUNTA('Group Heuristic Evaluation'!B11:B1001)</f>
        <v>0.1351351351</v>
      </c>
      <c r="E6" s="173">
        <f>COUNTIFS('Group Heuristic Evaluation'!I11:I1001, "*D*",'Group Heuristic Evaluation'!D11:D1001, 3)/COUNTA('Group Heuristic Evaluation'!B11:B1001)</f>
        <v>0.08108108108</v>
      </c>
    </row>
    <row r="7">
      <c r="A7" s="172">
        <v>4.0</v>
      </c>
      <c r="B7" s="173">
        <f>COUNTIFS('Group Heuristic Evaluation'!I11:I1001, "*A*",'Group Heuristic Evaluation'!D11:D1001, 4)/COUNTA('Group Heuristic Evaluation'!B11:B1001)
</f>
        <v>0.08108108108</v>
      </c>
      <c r="C7" s="173">
        <f>COUNTIFS('Group Heuristic Evaluation'!I11:I1001, "*B*",'Group Heuristic Evaluation'!D11:D1001, 4)/COUNTA('Group Heuristic Evaluation'!B11:B1001)</f>
        <v>0.01351351351</v>
      </c>
      <c r="D7" s="173">
        <f>COUNTIFS('Group Heuristic Evaluation'!I11:I1001, "*C*",'Group Heuristic Evaluation'!D11:D1001, 4)/COUNTA('Group Heuristic Evaluation'!B11:B1001)</f>
        <v>0.04054054054</v>
      </c>
      <c r="E7" s="173">
        <f>COUNTIFS('Group Heuristic Evaluation'!I11:I1001, "*D*",'Group Heuristic Evaluation'!D11:D1001, 4)/COUNTA('Group Heuristic Evaluation'!B11:B1001)</f>
        <v>0.06756756757</v>
      </c>
    </row>
    <row r="8">
      <c r="A8" s="156" t="s">
        <v>294</v>
      </c>
      <c r="B8" s="174">
        <f t="shared" ref="B8:E8" si="1">SUM(B6:B7)</f>
        <v>0.3108108108</v>
      </c>
      <c r="C8" s="174">
        <f t="shared" si="1"/>
        <v>0.1351351351</v>
      </c>
      <c r="D8" s="174">
        <f t="shared" si="1"/>
        <v>0.1756756757</v>
      </c>
      <c r="E8" s="174">
        <f t="shared" si="1"/>
        <v>0.1486486486</v>
      </c>
    </row>
    <row r="9">
      <c r="A9" s="156" t="s">
        <v>295</v>
      </c>
      <c r="B9" s="174">
        <f t="shared" ref="B9:E9" si="2">SUM(B3:B7)</f>
        <v>0.5675675676</v>
      </c>
      <c r="C9" s="174">
        <f t="shared" si="2"/>
        <v>0.2162162162</v>
      </c>
      <c r="D9" s="174">
        <f t="shared" si="2"/>
        <v>0.2297297297</v>
      </c>
      <c r="E9" s="174">
        <f t="shared" si="2"/>
        <v>0.3513513514</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75" t="s">
        <v>296</v>
      </c>
      <c r="B1" s="176"/>
      <c r="C1" s="176"/>
      <c r="D1" s="176"/>
      <c r="E1" s="176"/>
      <c r="F1" s="176"/>
      <c r="G1" s="177"/>
    </row>
    <row r="2">
      <c r="A2" s="178" t="s">
        <v>297</v>
      </c>
    </row>
    <row r="28">
      <c r="I28" s="172"/>
    </row>
  </sheetData>
  <mergeCells count="2">
    <mergeCell ref="A1:G1"/>
    <mergeCell ref="A2:G27"/>
  </mergeCells>
  <drawing r:id="rId1"/>
</worksheet>
</file>