
<file path=[Content_Types].xml><?xml version="1.0" encoding="utf-8"?>
<Types xmlns="http://schemas.openxmlformats.org/package/2006/content-types">
  <Default ContentType="application/xml" Extension="xml"/>
  <Default ContentType="image/png" Extension="png"/>
  <Default ContentType="application/vnd.openxmlformats-officedocument.obfuscatedFont" Extension="odttf"/>
  <Default ContentType="application/vnd.openxmlformats-package.relationships+xml" Extension="rels"/>
  <Override ContentType="application/vnd.openxmlformats-officedocument.spreadsheetml.table+xml" PartName="/xl/tables/table1.xml"/>
  <Override ContentType="application/vnd.openxmlformats-officedocument.spreadsheetml.table+xml" PartName="/xl/tables/table2.xml"/>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Group Heuristic Evaluation" sheetId="1" r:id="rId4"/>
    <sheet state="visible" name="EDITS based on heuristics" sheetId="2" r:id="rId5"/>
    <sheet state="visible" name="Summary of Evaluations" sheetId="3" r:id="rId6"/>
    <sheet state="visible" name="Evaluation Statistics" sheetId="4" r:id="rId7"/>
    <sheet state="visible" name="Summary Recommendations" sheetId="5" r:id="rId8"/>
  </sheets>
  <definedNames>
    <definedName hidden="1" localSheetId="0" name="_xlnm._FilterDatabase">'Group Heuristic Evaluation'!$A$10:$J$79</definedName>
    <definedName hidden="1" localSheetId="0" name="Z_16A4D4C7_09A4_40EA_9B7A_412E12B02FBD_.wvu.FilterData">'Group Heuristic Evaluation'!$A$10:$J$79</definedName>
    <definedName hidden="1" localSheetId="0" name="Z_8F57D4B5_67B1_40AF_B645_EEB85A50A5E3_.wvu.FilterData">'Group Heuristic Evaluation'!$A$10:$J$79</definedName>
  </definedNames>
  <calcPr/>
  <customWorkbookViews>
    <customWorkbookView activeSheetId="0" maximized="1" windowHeight="0" windowWidth="0" guid="{8F57D4B5-67B1-40AF-B645-EEB85A50A5E3}" name="Group by Task "/>
    <customWorkbookView activeSheetId="0" maximized="1" windowHeight="0" windowWidth="0" guid="{16A4D4C7-09A4-40EA-9B7A-412E12B02FBD}" name="Group by Task"/>
  </customWorkbookViews>
</workbook>
</file>

<file path=xl/sharedStrings.xml><?xml version="1.0" encoding="utf-8"?>
<sst xmlns="http://schemas.openxmlformats.org/spreadsheetml/2006/main" count="638" uniqueCount="327">
  <si>
    <t xml:space="preserve">Prototype Description: </t>
  </si>
  <si>
    <t>Prototype of DareDrop, a mobile app designed to help recent graduates adjust to post-grad life and reconnect with their creativity by providing daily, low effort, creative dares.</t>
  </si>
  <si>
    <t xml:space="preserve">IMPORTANT: TO MAKE SURE FORMULAS WORK PROPERLY
1) DO NOT ADD/DELETE ANY COLUMNS
2) ONLY ADD ROWS TO THE BOTTOM OF THE TABLE (NOT THE TOP)
</t>
  </si>
  <si>
    <t xml:space="preserve">Your TA will remove your names before the document is given to the project team. Under the 'Found by' column, use these letters to identify yourselves </t>
  </si>
  <si>
    <t>When finished, please double check your numbers under 'evaluation statistics' &amp; let your TA know if there's a bug with the formula</t>
  </si>
  <si>
    <t>Simple Task</t>
  </si>
  <si>
    <t>User recieves their daily dare</t>
  </si>
  <si>
    <t>Evaluator A:</t>
  </si>
  <si>
    <t>Moderate Task</t>
  </si>
  <si>
    <t>User sees their past dares</t>
  </si>
  <si>
    <t>Evaluator B:</t>
  </si>
  <si>
    <t>Complex Task</t>
  </si>
  <si>
    <t>Users can share their creative engagement and pass on dares to other users</t>
  </si>
  <si>
    <t xml:space="preserve">Evaluator C: </t>
  </si>
  <si>
    <t>Evaluator D:</t>
  </si>
  <si>
    <t>*attach images in this column if helpful</t>
  </si>
  <si>
    <t>Problem #</t>
  </si>
  <si>
    <t xml:space="preserve">Heuristic </t>
  </si>
  <si>
    <t>Task</t>
  </si>
  <si>
    <t>Severity</t>
  </si>
  <si>
    <t>Description</t>
  </si>
  <si>
    <t>Images</t>
  </si>
  <si>
    <t>Rationale</t>
  </si>
  <si>
    <t>Fix</t>
  </si>
  <si>
    <t>Found by</t>
  </si>
  <si>
    <t>Column 1</t>
  </si>
  <si>
    <t>H8: Aesthetic &amp; Minimalist Design</t>
  </si>
  <si>
    <t>1. Simple Task</t>
  </si>
  <si>
    <t xml:space="preserve">The congrats text on the congrats page is a light yellow on a light background, having low contrast and the "complete" and "see progress" buttons also have low contrast from the background.  </t>
  </si>
  <si>
    <t xml:space="preserve">The congrats message should stand out more to make it more legible to the user. Additionally, the complete button should be the most important one in the screen at first --- since that is their first task, so ensuring that it is clear and legible is important. </t>
  </si>
  <si>
    <t xml:space="preserve">Increase the contrast by darkening the yellow or by selecting a color for the container that is darker. </t>
  </si>
  <si>
    <t>A, C, D</t>
  </si>
  <si>
    <t>H3: User Control &amp; Freedom</t>
  </si>
  <si>
    <t xml:space="preserve">After completing the dare, such as writing the story, the user is not able to go back and modify it if they want to. </t>
  </si>
  <si>
    <t xml:space="preserve">Users should have the flexibility to return to the screen where they can submit/change their dare in the case that they accidently press complete. </t>
  </si>
  <si>
    <t xml:space="preserve">Still include the back arrow in the complete page to take them back to inputing their dare. </t>
  </si>
  <si>
    <t>B, C, D</t>
  </si>
  <si>
    <t>H7: Flexibility &amp; Efficiency of Use</t>
  </si>
  <si>
    <t>2. Moderate Task</t>
  </si>
  <si>
    <t>[Recieve Inspiration Flow] When I am in the home page, I am not able to see the past dares by clicking on the Your Dares card and only from a small bubble within the your dare preview.</t>
  </si>
  <si>
    <t xml:space="preserve">It can be confusing for users to see this card component and not be able to actually view the full dares page. There is also no reason/value of having this card component in the home screen if the user won't be able to access it fully. </t>
  </si>
  <si>
    <t xml:space="preserve">When someone clicks on the Your Dares card in the home page, it should take them to the full Your Dares page. </t>
  </si>
  <si>
    <t>A, D, C</t>
  </si>
  <si>
    <t>works only sometimes - mikela</t>
  </si>
  <si>
    <t>[Writing dare flow] Users are unable to open their past dares from the main home screen unless they have opened their dare for the day. Unclear if this is intentional or not. The window for your dares appears, but it isn't a clickable asset.</t>
  </si>
  <si>
    <t xml:space="preserve">Users may want to quickly look through their past dares before completing their dare, or try to quickly access something to reference for their new dare. Hopefully users could access them if needed. </t>
  </si>
  <si>
    <t>Have the your dares window lead to the corresponding page. Otherwise, make it clearer that users must complete today's dare in order to access past dares.</t>
  </si>
  <si>
    <t>While the visual display for the dares is unique and interesting, it is hard to search or find a specific dare --- especially if there are many.</t>
  </si>
  <si>
    <t xml:space="preserve">If someone has a lot of dares, it may be hard to easily navigate through all of them or find the memory that they specifically have </t>
  </si>
  <si>
    <t xml:space="preserve">A way to sort the dares by day (week, month, year) or a way to filter them. </t>
  </si>
  <si>
    <t>C, B, A, D</t>
  </si>
  <si>
    <t>H1: Visibility of System Status</t>
  </si>
  <si>
    <t xml:space="preserve">After a user create a dare, there is no indication of where that dare has been stored. </t>
  </si>
  <si>
    <t xml:space="preserve">When a user creates a dare, they want to see where they can find it in the "View your past dares" page. </t>
  </si>
  <si>
    <t xml:space="preserve">When someone creates a dare, and they click on see past dares, the newly added dare should appear highlighted for a few seconds on the page. </t>
  </si>
  <si>
    <t>D</t>
  </si>
  <si>
    <t>H4: Consistency &amp; Standards</t>
  </si>
  <si>
    <t>5. Extra Violations</t>
  </si>
  <si>
    <t>After a user creates a dare and goes back to the home page, they layout of the home page is different --- the logo changes to the right corner, the card has a different background, and you can't see your progress from the streaks anymore.</t>
  </si>
  <si>
    <t xml:space="preserve">Having the homepages with very different layouts makes the style inconsistent and may confuse the user to think they are in a different page. </t>
  </si>
  <si>
    <t>Choose a set layout for the homepage (Logo, streak, and cards should all be in the same place)</t>
  </si>
  <si>
    <t>C, B, D</t>
  </si>
  <si>
    <t>The shadow effects are used inconsistently. Some cards have shadows while other buttons have shadows and others don't.</t>
  </si>
  <si>
    <t xml:space="preserve">This makes it confusing for the user to know which elements are clickable or not. </t>
  </si>
  <si>
    <t xml:space="preserve">Apply the shadow effect only to components that are buttons. </t>
  </si>
  <si>
    <t>D, B</t>
  </si>
  <si>
    <t>3. Complex Task</t>
  </si>
  <si>
    <t>When you create a dare, you're not able to immediately share that with a friend or pass it on.</t>
  </si>
  <si>
    <t xml:space="preserve">When someone creates a dare and they immediately want to share that with other people, they will, supposedly, have to navigate to the past dares page, click on it, and then share --- this process is too long. </t>
  </si>
  <si>
    <t>After someone creates a dare, an overlay can pop up asking them if they want to share this dare</t>
  </si>
  <si>
    <t xml:space="preserve">When a user clicks on a card that says they completed their dare, they are taken to the congrats page, but they're not able to actually see the dare they did. </t>
  </si>
  <si>
    <t xml:space="preserve">This makes it hard for users to easily check back their dare submission once they have created it. </t>
  </si>
  <si>
    <t xml:space="preserve">When someone clicks on the circle that contains a preview of their dare, they should be able to see it. </t>
  </si>
  <si>
    <t>A, B, D, C</t>
  </si>
  <si>
    <t xml:space="preserve">Text inconsistency -- in the card it says "Your Dares", but in the actual page it says "Your Past Dares" </t>
  </si>
  <si>
    <t xml:space="preserve">It's important to ensure that the headers are consistent with what the actual page is or it can make it confusing for users to situate themseleves in the app. </t>
  </si>
  <si>
    <t xml:space="preserve">Keep either "Your Dares" on both screens or "Your Past Dares" on both screens -- not one or the other. </t>
  </si>
  <si>
    <t>A, D</t>
  </si>
  <si>
    <t xml:space="preserve">When you click on the Your Dares page from the card in the home page, both the back and home button appear -- even though they should navigate to the home page. </t>
  </si>
  <si>
    <t xml:space="preserve">Having two buttons with the same funcionality is unecessary and adds more information to the visual layout than needed. </t>
  </si>
  <si>
    <t xml:space="preserve">Remove the back button and keep only the home icon. </t>
  </si>
  <si>
    <t>A, C, B, D</t>
  </si>
  <si>
    <t>The "completed" text on the card that contains the dare prompt is too small, making it hard to identify whether you completed the dare or not.</t>
  </si>
  <si>
    <t xml:space="preserve">It's important for users to easily and quickly see when they have completed a task or not. </t>
  </si>
  <si>
    <t xml:space="preserve">Make the completed text more apperent or change the layout to look like a person has completed this task (such as adding a little trophy icon, for example). </t>
  </si>
  <si>
    <t>The DareDrop logo is too big and serves no actual purpose in the app.</t>
  </si>
  <si>
    <t xml:space="preserve">In an app, you want every space to have a purpose, but the logo, aside from letting the user know that they are in your app, has no functionality, making it a bit of a waste of space. </t>
  </si>
  <si>
    <t>Either remove the logo or make it clickable (to go back to the home page -- that way you can remove the home icon as well).</t>
  </si>
  <si>
    <t xml:space="preserve">There is no functionality for the user to save their dare as a draft and continue editing it later. </t>
  </si>
  <si>
    <t xml:space="preserve">If a user is in the middle of completing their dare, but they want to explore other aspects of you app, they aren't able to save their progress and easily go back. </t>
  </si>
  <si>
    <t xml:space="preserve">Have a button that says, save as draft in the page where the user is completing the dare. </t>
  </si>
  <si>
    <t>A, B, C, D</t>
  </si>
  <si>
    <t>The user can't keep track of what dares they shared with and with whom.</t>
  </si>
  <si>
    <t xml:space="preserve">This can make it hard for users to remember what they have shared and with how many people. </t>
  </si>
  <si>
    <t xml:space="preserve">An button in the page where they can see the dare, to also be able to see who they've shared it with. </t>
  </si>
  <si>
    <t>C, D</t>
  </si>
  <si>
    <t>H11: Accessible Design</t>
  </si>
  <si>
    <t>There is no option for filling out the text with speech.</t>
  </si>
  <si>
    <t xml:space="preserve">This limits the usability for users who have difficulty typing. </t>
  </si>
  <si>
    <t xml:space="preserve">Add a recording option at the bottom of the dares that require text inputs. </t>
  </si>
  <si>
    <t>H9: Help Users with Errors</t>
  </si>
  <si>
    <t>There is no flow to show the logging in or the onboarding of users. If there is an account making process, how do you plan on helping users recover accounts that they can't log in to?</t>
  </si>
  <si>
    <t>With a lot of personal data that the user has on their account and images they'd want recovered, it is important that you support users to get into their accounts. You need to provide a way to help users identify what's wrong with their login details (account name/email/password), and provide a way to reset or recover the account through backup details.</t>
  </si>
  <si>
    <t>Offer a clear explanation (ie. wrong password or there is no email associated with this account) so that the user can try their best to get back into their account.</t>
  </si>
  <si>
    <t>The user is not able to shuffle/view other types of dares.</t>
  </si>
  <si>
    <t xml:space="preserve">If a user is not able to do a specific dare, or they have already completed a dare, and would like to do another, they aren't able to see other types of dares. </t>
  </si>
  <si>
    <t xml:space="preserve">Have a little shuffle or arrow icon on the dare card that can change what types of dares they see. </t>
  </si>
  <si>
    <t>In the congrats page, the card says, "See your past creative sparks", while the page you navigate to says, "See your past dares"</t>
  </si>
  <si>
    <t>It's important to maintain a consistent language throughout the app to not confuse the user about what each button does.</t>
  </si>
  <si>
    <t xml:space="preserve">You should pick one to refer to the challenges --- dares or creative sparks. </t>
  </si>
  <si>
    <t>When the user sees their dare, they are not able to click into its image to see the full-sized version.</t>
  </si>
  <si>
    <t xml:space="preserve">There should be a way for users to have a fuller and clearer picture of their past dares input. </t>
  </si>
  <si>
    <t xml:space="preserve">Allow users to click within their actual dare (so a photo or a text prompt) and have the full size of that. </t>
  </si>
  <si>
    <t>4. All Tasks</t>
  </si>
  <si>
    <t>The user is not able to save their dare to their phones.</t>
  </si>
  <si>
    <t xml:space="preserve">Users may want to save the pcitures that they took or other dare inputs somewhere on their phone/device.  </t>
  </si>
  <si>
    <t xml:space="preserve">When a user completes a dare, or clicks to see their past dares, there could be a download or save icon. </t>
  </si>
  <si>
    <t>B, D</t>
  </si>
  <si>
    <t>H10: Help &amp; Documentation</t>
  </si>
  <si>
    <t>In the viewing the past dares page, there is no auxilary text to indicate to the user that they can press on the circles to view their dares.</t>
  </si>
  <si>
    <t xml:space="preserve">Because it is an unusual layout, the user may not understand, at first, that they can click on each circle to see more about that actual dare. </t>
  </si>
  <si>
    <t xml:space="preserve">Contain a brief text saying "click below to see your dares". </t>
  </si>
  <si>
    <t xml:space="preserve">There isn't enough balance between the white space at the top and at the bottom. The top part of the app has little white space, while the bottom has much more white space. </t>
  </si>
  <si>
    <t xml:space="preserve">It makes the visual layout of the app look unbalanced. </t>
  </si>
  <si>
    <t xml:space="preserve">Centralize the elements (shift the cards a bit down). </t>
  </si>
  <si>
    <t xml:space="preserve">There is no profile page where a user can see their name, picture, logout, etc. </t>
  </si>
  <si>
    <t xml:space="preserve">A user should be able to easily access the profile information and be able to change things like how there name is used throughout the app. </t>
  </si>
  <si>
    <t xml:space="preserve">Include a profile picture icon on the top left corner that, once clicked, allows users to change their account information. </t>
  </si>
  <si>
    <t xml:space="preserve">The home and next icons are too far up on the screen and they are too small, making it hard to access. </t>
  </si>
  <si>
    <t xml:space="preserve">It can be hard for a user to seamlessly navigate through the screens if they are too small or not visible enouogh. </t>
  </si>
  <si>
    <t xml:space="preserve">Bring the next and home page icon a little bit down and slightly increase their size. </t>
  </si>
  <si>
    <t>C, A, D</t>
  </si>
  <si>
    <t xml:space="preserve">When someone completes a dare, and is back on the home screen, their dare isn't visible on that page. </t>
  </si>
  <si>
    <t xml:space="preserve">When a user creates a dare, they should be able to see it on the home page as a further indication that it has been completed. </t>
  </si>
  <si>
    <t>Inside the card with the prompt, add the image or dare input that the user submitted.</t>
  </si>
  <si>
    <t xml:space="preserve">When someone goes to the complete dare page, even when they have nothing written down, the button maintains pressable. </t>
  </si>
  <si>
    <t xml:space="preserve">If a button cannot be pressed because an activity hasn't been completed yet, it should indicate that to the user. </t>
  </si>
  <si>
    <t xml:space="preserve">Make the button unclickable and appear as though it is de-activated (by making it lighter). </t>
  </si>
  <si>
    <t xml:space="preserve">The text hierarchy doesn't properly express the significance of each component. For instance, in the home page, the text "Ready for you next drop, Adi", is much bigger than everything else -- including the actual dare drop card, which should be the focus of the page. </t>
  </si>
  <si>
    <t>This makes the reader go to that text first, which shouldn't be the first thing capturing their attention -- the dare drop itself should.</t>
  </si>
  <si>
    <t xml:space="preserve">Decrease the size of the text and </t>
  </si>
  <si>
    <t>The 32 days with the fire background doesn't explicitely describe what it is refering to.</t>
  </si>
  <si>
    <t xml:space="preserve">For users who are unfamiliar with streaks, they may be confused as to what this fire symbol represents.  </t>
  </si>
  <si>
    <t>Add a text near it that says "streak".</t>
  </si>
  <si>
    <t>There is no big incentive to complete the dare.</t>
  </si>
  <si>
    <t xml:space="preserve">The Dare card doesn't stand out as much to promote or spark user's interest to complete the dare. </t>
  </si>
  <si>
    <t>Have a countdown to complete the dare or a attention-grabbing icon that represents that dare.</t>
  </si>
  <si>
    <t>You aren't able to see the dares you recieve from other people.</t>
  </si>
  <si>
    <t xml:space="preserve">I'm assuming other people can send you dares through an external source (WhatsApp, Messages, etc.), but this makes it disconnected from the app itself and can be hard to manage if you're recieving Dares from many different sources. </t>
  </si>
  <si>
    <t xml:space="preserve">Have a page or icon where you can click to see Dares that have been sent to you. </t>
  </si>
  <si>
    <t>The header of the app and what catches my eye is "Ready for your next drop, Adi?". This leads me to think that there is a new dare available to be completed. However, this header text shows up anytime on the main home page--whether or not you have completed a dare.</t>
  </si>
  <si>
    <t>Having this header text shown even when the user has already completed the dare contradicts the system status of the user. It highly suggests that there is a new dare, when in reality the one given was already completed.</t>
  </si>
  <si>
    <t>Change the header to another quippy one liner about completing the dare to signify the completed status.</t>
  </si>
  <si>
    <t>C, A</t>
  </si>
  <si>
    <t>There's no confirmation that the user has sent/shared the dare. Maybe having some way to confirm what exactly you sent and to whom would give user more clarity in their flow.</t>
  </si>
  <si>
    <t>With the nuanced difference in sharing the dare vs prompt, users could be unsure about their status in sharing something specific. So the absence of a clear status update could make them even more unsure about their completion of the task.</t>
  </si>
  <si>
    <t>Have a notification overlay saying that you have successfully shared your creativity vs your dare with a friend.</t>
  </si>
  <si>
    <t>B, A</t>
  </si>
  <si>
    <t>It seems like halfway through, there are certain times when you jump forward a day into homescreen with the dare with the photo dare, and sometimes you go into the dare with the text. It isn't clear which day we're on or how we're jumping between the two times.</t>
  </si>
  <si>
    <t>The status of viewing your daily screen is not clear as to how you are going back and forth. Potentially, this is a prototyping error? Otherwise, this is confusing for the user as there is no clear date on the screen to show which dare they are on the home screen, for if it is a past or current dare.</t>
  </si>
  <si>
    <t>Either remove the ability to view the dares from the home screen of different days or have an explicit button to go back and forth between days.</t>
  </si>
  <si>
    <t>A</t>
  </si>
  <si>
    <t>Upon opening the dare, it could be helpful to build a scaffold of what the user could do to start creating the dare. Since the actual flow of uploading the image wasn't in the protoype, having a way to guide the user with other mediums would be helpful.</t>
  </si>
  <si>
    <t>Listing concrete steps is a way of directing and helping the user without documentation. Without this, the user could be confused as to how to process images/videos/drawings or other forms onto the app.</t>
  </si>
  <si>
    <t>When clicking into your dare today, you could have the steps readily available or in a drop down so that users know exactly what and how they can accomplish their dare.</t>
  </si>
  <si>
    <t>Considering a way to onboard users with a walkthrough could be very helpful, while not demonstrated in the core tasks or prototype. Especially when it comes to explaining the functionality of sharing dares vs. passing it on would be helpful.</t>
  </si>
  <si>
    <t xml:space="preserve">Users are currently thrown straight into the home page without any help, which could be intimidating to walk through those tasks. </t>
  </si>
  <si>
    <t>In the future, a flow that walks the users through the different parts of the app and deals with the new jargon like dare drop, pass on dare, past dares could make navigation a lot easier and intuitive.</t>
  </si>
  <si>
    <t>There's no centralized way to get help if the user gets stuck on a specific task. Given that the app doesn't have many complex workflows, it would still be helpful to have some sort of trouble shooting for troubled users.</t>
  </si>
  <si>
    <t>In H10 we need to have some accessible method of users accessing help/documentation. Having a help section with search functionalities that make it easier for the user to directly solve the problem they're having would be useful.</t>
  </si>
  <si>
    <t>Potentially add an FAQ section or just a quick drop down for specifc parts of the flow that confuse people (ie. a question mark button next to your dares to show users how to navigate it).</t>
  </si>
  <si>
    <t>It's currently unclear how the user would upload a photo for that specific dare as that workflow wasn't shown in the prototype, but how could you be inclusive of differnet types of photos the user wants to take.</t>
  </si>
  <si>
    <t>With a specific prompt like take a photo, how can we be accepting of the different types of photos and inputs that the user may want. For example, if the user wants to take a photo on a separate digital camera to be more creative, will they be able to upload that to dare drop?</t>
  </si>
  <si>
    <t>Allow users to have multiple sources of input for varying media. For example, photo taking can maybe pull from their photo albums of photos only taken today, so that they can upload images taken on other cameras.</t>
  </si>
  <si>
    <t>The bubbles are of varying sizes which are all pretty small on the dare screen, as it would be on mobile. It's pretty hard to view and scan through all your past dares in the current UI provided. It is a brief, random image and could be hard for users to associate with specific images and making it hard for those who have poor eyes.</t>
  </si>
  <si>
    <t>This prevents users from actually finding the dares they have in mind and makes it hard for those with poor eyesight to effectively view all of their dares in a quick manner.</t>
  </si>
  <si>
    <t xml:space="preserve">Having a soft hover feature where users can scrub through to enlarge the image to make it easier for the users to actually view the images in full size. </t>
  </si>
  <si>
    <t>C, B, A</t>
  </si>
  <si>
    <t>H12: Value Alignment &amp; Inclusion</t>
  </si>
  <si>
    <t>The photo at the end of the flow, where you reach the congratulations screen, is in a small circle and has relatively small visual weight compared to other text fields. It is quite hard to view the photo clearly and in an immersive way. This is a bit counterintuitive to the central value of creativity and inspiration.</t>
  </si>
  <si>
    <t>Having the lowest priority on the actual creative output of the user doesn't reflect the app's central values. It also isn't so inclusive as users who have lower acuity may not be able to see their image clearly in a smaller bubble.</t>
  </si>
  <si>
    <t>Make the image preview larger or have a way for the user to tap the circle and see their image in full view.</t>
  </si>
  <si>
    <t>On the Your Past Dares page, its unclear how certain dares get to be represented by different images/icons. If something isn't an image dare, how can we be more inclusive and align with the values of the user+app?</t>
  </si>
  <si>
    <t xml:space="preserve">A core value of the app is to let the user express themselves freely but by having a rigit representaion of their dare on the past dare screen, it may be hard for the users to connenct with their past art. </t>
  </si>
  <si>
    <t>Have a way for users to set a profile picture/album cover of sorts per dare that isn't visual based so that they can also express cross-medium creativity and also be more inclusive of different art types.</t>
  </si>
  <si>
    <t>Users may have different preferred platforms to share their creative output on, which aren't included in the Share Your Dare/Share Your Creativity options. This excludes those users who don't conform to the primary message, mail, messenger, and WhatsApp flow.</t>
  </si>
  <si>
    <t>To be inclusive of different user types, you need to understand their preferences, workflow, and current behaviors so that you can provide a sense of inclusivity. For example, what if a user wants to post their creativity to Instagram/Pinterest as a public figure? This leaves out a lot of people from being able to share personal forms of creative engagement.</t>
  </si>
  <si>
    <t>Include other apps that creatives use to connect with one another to meet users where they're at and to encourage further creative discussion and engagement.</t>
  </si>
  <si>
    <t>H2: Match b/w System &amp; World</t>
  </si>
  <si>
    <t>It is currently unclear how the order of dares will be displayed on the past dare screen. Aside from the icons/images on the bubbles, there's no visual indicator to help users find a specific past dare.</t>
  </si>
  <si>
    <t>This violates H2, because in the real world, when considering things you've completed in the past you would think to sort them chronologically with some sort of time stamp to remember the series of events. This system appears to just show them in a random order on the screen.</t>
  </si>
  <si>
    <t>To keep the playfulness of the design of the dare jar, maybe color-code the bubbles according to weeks or challenge type. Or maybe have some clear marker on the right side that just shows levels of weeks as bubbles top to bottom, reflecting most recent to least.</t>
  </si>
  <si>
    <t>Upon clicking into a specific date from your past dare page, the header of the dare is "dare 11". To the user, the dare count doesn't have much significance as they're not likely counting up the amounts of dares they've done.</t>
  </si>
  <si>
    <t>This contradicts the way the user thinks about the app as you want it to be fun and playful, so the user is likely not quantifying their dares. Having it match more of the real world by having the header be related to the actual creative output would align more with the world.</t>
  </si>
  <si>
    <t>Move up the caption of the image to be the title. Or, include some sort of smart labeling that was previously mentioned to come up with a title for the creative piece.</t>
  </si>
  <si>
    <t>Loss of freedom to return home or go back when in the create a dare screen. Maybe this is intentional to keep to user focused and ensures they complete their dare, but there are back arrows and home icons on the top corners of the screen which suggest it would be an option to navigate out.</t>
  </si>
  <si>
    <t>Violates H3 as it narrows the user down into a forced stream of tasks of creating a dare and submitting it, instead of allowing them to return to the task at a later time.</t>
  </si>
  <si>
    <t>Correct the interaction with the icons above to allow for easier control and navigation for the users.</t>
  </si>
  <si>
    <t>A, C</t>
  </si>
  <si>
    <t>When a user is creating something within the app, as with a lot of creative softwares, there would typically be an option to undo an action. However this isn't made available in the app.</t>
  </si>
  <si>
    <t>With a task like writing in the app or other mediums like drawing, it would be good to allow the user to undo a step they did to quickly iterate on their creation. By tieing them down to their current project and not giving them that freedom, it could hinder their creativity.</t>
  </si>
  <si>
    <t>Provide an undo or go back button to let users quickly edit their work.</t>
  </si>
  <si>
    <t xml:space="preserve">This goes in hand with consistency, but it is a bit confusing as to how the user can go home in different ways. Like from the your past dares page there's a back button and a home button but they both go back to home. </t>
  </si>
  <si>
    <t>This does grant the user freedom, but the control over the navigation is a bit ambiguous and could make the user confused if there are two ways to exit without having and difference in their functionality but a difference in visual cues.</t>
  </si>
  <si>
    <t>I think having the home buttom in the top right corner would always be helpful, and maybe having the back arrow only come up when the user enters a complex workflow would be needed.</t>
  </si>
  <si>
    <t>A, B</t>
  </si>
  <si>
    <t>Pencil icon next to the given dare aligns with other UI that suggests that the text field with the icon is editable for the user. The blue font especially underlines this thought process as blue typically indicates a temporary field.</t>
  </si>
  <si>
    <t>In violation of H4 because it isn't consistent with UI standards as the ... with a pencil icon is typically indicative of a field for the user to fill up. It leads to confusion for the user and potentially misunderstandign the dare assigned to them.</t>
  </si>
  <si>
    <t>Change the pencil icon to something like a journal, or use some visual differentiator to separate the pencil from the text field. Maybe have the pencil in a different color, size or above/below the dare.</t>
  </si>
  <si>
    <t>The confirmation sign of "Congrats" seems to be different upon completing the image vs. text dares. It's not clear whether this is intentional or not. The layout stayed exactly the same as did the fonts, but only certain texts/fills changed color.</t>
  </si>
  <si>
    <t>Could just be a bit visually inconsistent from the user's standpoint. If it was intentional to play into the creative, fun side of the app, being more intentional and clear with this design choice could help define the app's own standards.</t>
  </si>
  <si>
    <t>If it was intentional, play around more with formating, especially could be interesting in the preview of the completed dare to showcase uniqueness in each individual dare.</t>
  </si>
  <si>
    <t>H5: Error Prevention</t>
  </si>
  <si>
    <t>If the user is currently working on a dare within the app, like the text prompt given, what would happen to the inputted task if they left the screen or could go back? There are no signs of this potential error happening in your prototype, but it is likely to happen at some point for users.</t>
  </si>
  <si>
    <t xml:space="preserve">Typically, if users accidentally click out of something they've been making progress on, there would be some pop-up that would inform them that they are exiting a workflow. With the prototype not allowing you to actually model this, it is hard to understand what the error prevention guardrails would look like. </t>
  </si>
  <si>
    <t>Include a pop-up upon the user exiting to let them know that their progress has not been submitted. Maybe include a way for them to come back to it and complete it later or tell them that all of their progress will be lost.</t>
  </si>
  <si>
    <t>C, A, B</t>
  </si>
  <si>
    <t>What would happen if the user didn't enter a name to send the dare to. Would this lead it to being null even though they intended to send it, or would it show an error?</t>
  </si>
  <si>
    <t>A user might've thought that they selected a contact to share a dare with, but didn't actually succeed in doing so. How can we support users by providing a warning or guardrails to ensure that a contact must be inputted? This could lead to incomplete tasks.</t>
  </si>
  <si>
    <t>Add an error message saying that the user didn't input a recipient of the message and needs to confirm that they didn't mean to have it as an empty field. Potentially don't have the sent button as blue if they don't input a recipient.</t>
  </si>
  <si>
    <t>H6: Recognition not Recall</t>
  </si>
  <si>
    <t>The current view for sharing dares is quite generic and standard, but how can we support users who have specific flows in place? For example, users may have specific contacts that they always share with, as those are the contacts on daredrop. How can we avoid them sending daredrop dares to contacts that don't have it?</t>
  </si>
  <si>
    <t>In the current flow, users will consistently have to go into messages and type their desired contact if it's not one of the randomly autosuggested in the top bar. Maybe it would be helpful to have a section of contacts that users recognize as they consistently share to other daredrop users.</t>
  </si>
  <si>
    <t>Have a section or a way to indicate which friends are on daredrop to choose who to send it to by recognition over recalling active users.</t>
  </si>
  <si>
    <t xml:space="preserve">This isn't currently shown, but how will users log into the app each time? What does that onboarding look like since there are highly personalized features on the app. </t>
  </si>
  <si>
    <t>How can users retrieve their account upon getting onto the app. It's unclear if the user account is associated with a username, email, or phone number. Have this information be clear so that users can easily recognize how they've identified their account, over having to memorize granular bits of their information.</t>
  </si>
  <si>
    <t>Display some profile on the app to show the user what account they are using and how they can access it in the future or on another device.</t>
  </si>
  <si>
    <t>There may be certain dares that users frequently want to access because it is a favorite dare of theirs or a favorite creation. How can the user easily recognize where this dare lies in your past dares page, as recall won't work since the page will update daily with new completed dares.</t>
  </si>
  <si>
    <t>The current method of finding specific tasks is extremely tedious and relies on the recall of user to remember when they did it and where on the screen it was last time to relocate it. This error ultimately leads to a lot of time wasted and potentially a lot of frustration for the user.</t>
  </si>
  <si>
    <t>Include a way for users to favorite or star specific tasks and make them visually different from the other tasks bubbles so that the user can quickly identify and recognize the desired task.</t>
  </si>
  <si>
    <t>The animation for the dare reveal is quite long, it could make users impatient and hinder their ability to access the quick spark of creativity in their day. It adds to the time it would take to normally complete the simple task.</t>
  </si>
  <si>
    <t>To complete the simple task, users should be able to quickly and efficiently access their dare and act on it. However, the animation does take up time and takes away from the efficiency of a spontaneous dare.</t>
  </si>
  <si>
    <t>Have a button on the bottom right to skip or speed up the animation. Or maybe, just taping on the screen will skip the whole animation and reveal the dare.</t>
  </si>
  <si>
    <t>When accessing the your past dares page, there is a weird bug where it will briefly fade into the main home page back and forth without and indication or specific reason between going back between the two.</t>
  </si>
  <si>
    <t>This transition is unsettling for the user and may make them confused as to which screen they are currently on and impedes on the minimalist design and transitions in place</t>
  </si>
  <si>
    <t>Keep the transition to the home page through the navigation bar and have the your past dares screen constantly on, unless explicitly exited.</t>
  </si>
  <si>
    <t>Give the user an option to recover the progress on a dare they previously incompleted. With people exiting apps or multitasking they may lose progress so help the user recover and return to theproject.</t>
  </si>
  <si>
    <t>Users may have spent a lot of time on a project/dare and simply forgot to submit it and exited the app. This would be quite troubling as this is a common error that could cost the user a lot of time and could discourage the user.</t>
  </si>
  <si>
    <t>Have a pop-up notification in case the user has entered something in the field but hasn't submitted to reconfirm. Or upon openning the app and having an unsubmitted draft, ask the user tif they want to discard or continue the draft.</t>
  </si>
  <si>
    <t xml:space="preserve">Because we don't see how the user could upload an image, there are several issues that could come with post/submitting and image which aren't currently displayed. </t>
  </si>
  <si>
    <t>Issues that arise with the user being able to submit their dare are quite problematic. For example, what if the user tries to submit a photo in a format that isn't typically accepted? How can you help the user either transform their image format into one that is accessible or recover other image options for them to post?</t>
  </si>
  <si>
    <t>Provide a clear explanation as to why the user isn't able to share or complete their dare. Give other options for ways that they could complete it.</t>
  </si>
  <si>
    <t xml:space="preserve">The example dare shows a title before the story in the text box but this is not going to be the case for all users since no instructions to add a title are given. </t>
  </si>
  <si>
    <t>Not all users will be inclined to use a title as the task is to only give a short story. In these cases, it might be troublesome for users to access their dare after cometion as the dare ball created from the example has the title within. How would the ball be titled if a user isn't inclined to give one on their own.</t>
  </si>
  <si>
    <t>Have a box for a title when a text based task is given to give users easy access later</t>
  </si>
  <si>
    <t>B, C, A</t>
  </si>
  <si>
    <t>Before dare, the button says "complete", afterwords, it says "completed"</t>
  </si>
  <si>
    <t>Having the dare say "complete" before it is done may confuse users into thinking they have already done it, especially if post-task it says "completed"</t>
  </si>
  <si>
    <t>Choose more distinct wording</t>
  </si>
  <si>
    <t>C</t>
  </si>
  <si>
    <t>The dare says to write about a stranger near you, without considering if the user will actually have someone near them.</t>
  </si>
  <si>
    <t xml:space="preserve">Users can be in a wide range of situations/locations when they get a dare, including by themselves. Especially considering this app targets post-grads, this is a demographic who could be working from home and not necessarily have a stranger near them. </t>
  </si>
  <si>
    <t>You could provide more dare options for users to choose from, rather than just 1, or have more of an onboarding process that asks users about their habits or preferences.</t>
  </si>
  <si>
    <t>C, B</t>
  </si>
  <si>
    <t>The streak/fire button doesn't increment after completing a task</t>
  </si>
  <si>
    <t>[2]</t>
  </si>
  <si>
    <t>The number of days says 32 both before and after completing the dare, which is a bit confusing. Is 32 the number of days using the app or the number of dares completed on a row?</t>
  </si>
  <si>
    <t>Have a consistent convention on when to increment the streak count.</t>
  </si>
  <si>
    <t>The home page button in the top right of the screen isn't immediately visible on the dare completion page.</t>
  </si>
  <si>
    <t>Users are used to nav bars to get to the home page sitting at the bottom of the screen on phone apps. A user would not look immediately to the top right for the home button. They might not know how they can escape the completion screen.</t>
  </si>
  <si>
    <t>Moving the home button from the top right to the  bottom half of the screen and making it bigger would help the user be able to immediately go to the button and use their previous intuitions from other apps to navigate faster.</t>
  </si>
  <si>
    <t>B, C</t>
  </si>
  <si>
    <t>The brown text on reddish orange might be hard to view to those with red-green colorblindness</t>
  </si>
  <si>
    <t>The reddish orange with light brown text would blend together as these colors compress into yellowish tan tones. It would not be very clear for those who suffer</t>
  </si>
  <si>
    <t>It might be helpful to add dark brown around the 32 days text or add a text shadow. The color could also be changed to a darker shade of brown to ensure it is distinct.</t>
  </si>
  <si>
    <t>B</t>
  </si>
  <si>
    <t>Titles are not all using the same font</t>
  </si>
  <si>
    <t>The headers all use a handdrawn type of text. Ready for your next drop does not do this and uses the same font that is used for the buttons.</t>
  </si>
  <si>
    <t>Font should stay consistent for all headers. The same font should be used for ready for your next drop</t>
  </si>
  <si>
    <t>The share your creativity does not give the receiver of a text message any context as to why a person wants them to check out their dare. It also doesn't say what the dare is and simply sends a picture.</t>
  </si>
  <si>
    <t>It only sends text saying check out my dare and the photo. A person receiving this text will be left wondering what this dare is from and why they sent a picture. Traditionally apps always route a receiver to the app when something is shared to give context from what it is from. It also doesn't say what dare was completed.</t>
  </si>
  <si>
    <t>Add more text that links back to the app. It might say Complete your own dare: *applink here* It should also say I completed this dare: *insert dare*</t>
  </si>
  <si>
    <t>Pass it on and share your creativity buttons are not obvious in their function</t>
  </si>
  <si>
    <t>Users will need to recall what each button does everytime when sharing or read the text below as it is not very obvious</t>
  </si>
  <si>
    <t>Making clearer labels such as share my completed dare and share this prompt will help reduce time it takes a user to decide which option is right for them.</t>
  </si>
  <si>
    <t>View button when viewing a past dare isn't very clear in functionality</t>
  </si>
  <si>
    <t>When view is presented on the progress screen, it clearly says view past dares. A user would be confused why view is shown again when they are already viewing a desired dare. It would also be confusing to see "how did this dare make you feel" directly after hitting view. It doesn't seem very relevant to the functionality of view. Users might not realize that this function exists unless they click view at least once, which means they have to remember when using the app.</t>
  </si>
  <si>
    <t>It would be good to allow users to simply tap on a photo to make it larger. This would also allow for the option to download after tapping. The view button would be better summarized as an add feelings button.</t>
  </si>
  <si>
    <t>Reasoning</t>
  </si>
  <si>
    <t>Done?</t>
  </si>
  <si>
    <t>Notes (figma)</t>
  </si>
  <si>
    <t>Done? (code)</t>
  </si>
  <si>
    <t>Notes (code)</t>
  </si>
  <si>
    <t>cosmetic/minor - fix in code</t>
  </si>
  <si>
    <t>back arrow present in selection process, and pencil 'edit' icon appears to allow editing/deletion of dare</t>
  </si>
  <si>
    <t>not relevant for checkpoint (code)</t>
  </si>
  <si>
    <t>animation appears when new dare is added to bin</t>
  </si>
  <si>
    <t>Overlay is too much and disrupts the flow, lets just have a share button</t>
  </si>
  <si>
    <t>added share button to congrats screen</t>
  </si>
  <si>
    <t>added 'your dares' page w singular home button</t>
  </si>
  <si>
    <t>important</t>
  </si>
  <si>
    <t>same as another - draft, exit confirmation</t>
  </si>
  <si>
    <t>not relevant for photo flow? can just go into camera roll again</t>
  </si>
  <si>
    <t>daredrop is not meant to be a social app, it is meant for internal motivation not external</t>
  </si>
  <si>
    <t>not priority/minor - fix in code later</t>
  </si>
  <si>
    <t>envelope interaction</t>
  </si>
  <si>
    <t>envelope animation</t>
  </si>
  <si>
    <t>no soft hover needed in mobile, will add photo expansion in past dares flow</t>
  </si>
  <si>
    <t>cosmetic/minor - fix in code later</t>
  </si>
  <si>
    <t>will add photo details in past dares flow</t>
  </si>
  <si>
    <t>can get rid of the icon entirely - is not necessary as long as the dare card seems pressable</t>
  </si>
  <si>
    <t>removing pencil in code version</t>
  </si>
  <si>
    <t>not relevant for checkpoint (code), will add save func for writing flow</t>
  </si>
  <si>
    <t>is basically the same as above</t>
  </si>
  <si>
    <t>cosmetic/minor - add in code later</t>
  </si>
  <si>
    <t>switched color styles in code</t>
  </si>
  <si>
    <t>i think this is resolved in the code? but a bit unclear on what this is saying
Maybe it means when you click on the completed dare card, it should go straight to what you did for the dare rather than the congrats page</t>
  </si>
  <si>
    <t>not exactly sure what this is saying... but the dare title is shown on the envelope even after completion so seems like this is resolved?</t>
  </si>
  <si>
    <t>resolved- have consistent homepage in code</t>
  </si>
  <si>
    <t xml:space="preserve">we'll only have the current day's dare prompt accessible from home screen. past dares will be accessed through 'your dares' page </t>
  </si>
  <si>
    <t>no bug present in code when switching</t>
  </si>
  <si>
    <t>fixed in code</t>
  </si>
  <si>
    <t>issues due to figma limitations</t>
  </si>
  <si>
    <t>Heuristic</t>
  </si>
  <si>
    <t># Viol. (sev 0)</t>
  </si>
  <si>
    <t># Viol. (sev 1)</t>
  </si>
  <si>
    <t># Viol. (sev 2)</t>
  </si>
  <si>
    <t># Viol. (sev 3)</t>
  </si>
  <si>
    <t># Viol. (sev 4)</t>
  </si>
  <si>
    <t># Viol. (total)</t>
  </si>
  <si>
    <t>H12. ​​Value Alignment &amp; Inclusion</t>
  </si>
  <si>
    <t>Total Violations</t>
  </si>
  <si>
    <r>
      <rPr>
        <rFont val="Arial"/>
        <i/>
        <color theme="1"/>
      </rPr>
      <t xml:space="preserve">* for this to calculate properly, </t>
    </r>
    <r>
      <rPr>
        <rFont val="Arial"/>
        <b/>
        <i/>
        <color theme="1"/>
      </rPr>
      <t>delete</t>
    </r>
    <r>
      <rPr>
        <rFont val="Arial"/>
        <i/>
        <color theme="1"/>
      </rPr>
      <t xml:space="preserve"> any unused rows from your 'Group Heuristic Evaluation' chart!</t>
    </r>
  </si>
  <si>
    <t>Total (sevs. 3 &amp; 4)</t>
  </si>
  <si>
    <t>Total (all sevs)</t>
  </si>
  <si>
    <r>
      <rPr>
        <rFont val="Arial"/>
        <b/>
        <color theme="1"/>
      </rPr>
      <t xml:space="preserve">Summary Recommendations </t>
    </r>
    <r>
      <rPr>
        <rFont val="Arial"/>
        <b val="0"/>
        <i/>
        <color theme="1"/>
      </rPr>
      <t>[merge the general recommendations you made here]</t>
    </r>
  </si>
  <si>
    <t xml:space="preserve">We found it really fun to explore the DareDrop prototype! We especially love the fun visual layout and the unique structure of the Past Dares page. Moreover, we think the whole concept of sending daily dares to stimulate creativity among users is very novel! Throughout our evaluation, we noticed that issues related to H4 (Consistency and Standards), H7 (Flexibility and Efficiency of Use), and H8 (Aesthetics and Minimalist Design) stood out. While navigating through the app, we had trouble identifying which elements were pressable or not because they did not have consistent shadow effects (i.e. some buttons and cards had shadow effects while others did not). This was especially evident when we went back to the home page after having completed a dare — the cards were in a different color, the logo was in a different position, and the overall structure was very different, making us initially very confused about the drastic shift in layout. We also felt we had little flexibility in accessing the dare we had just created and sharing it. For instance, when we complete a dare, we can only access past dares, but we can’t click into the dare we just completed to either modify it, delete it, or share it. Additionally, when clicking into the button to see past dares, we expect to see our newly completed dare within that page somewhere, but we don’t, or it is not easily visible. As mentioned, we really liked the layout for seeing the Past Dares page, however, we think it can be hard to navigate, especially in the case where you have many dares. Implementing a sorting or search system or displaying the circles in a certain order can help address this issue. Moreover, while we do like the colorful aesthetic of the app, as it sets the tone and values effectively, there are instances where the contrast is not the best, making certain components or text hard to read. Ensuring that elements, especially texts, are easily legible across all screens will ensure users an easier time navigating through the app. 
In addition to the heuristics, we think it could be beneficial for DareDrop to have in-app features for sharing dares with other people, as it will encourage users to engage with the product more. As it is now, users have to share their dares through an external source, making the sharing feature feel disconnected from the app itself. Including a feature where you can invite people to use/subscribe to the app and share with others that are already in the platform itself can increase the sense of community within the app. For instance, there can be a chat or community feature where you can easily see and receive drops from other people. Once someone sends you a dare, a notification will show up within the platform with the person who sent you and a place where you can complete and send them the dare once it has been completed. Additionally, we believe that to incentivize people to complete their dares more, the app could include a countdown timer within the card — creating a sense of urgency to fulfill the challenge. Including a welcome page that establishes your logo/values can also help align the users with DareDrop’s mission, and an ability to input their login and name information. By adding this, you can include a profile page, giving users the flexibility to change their information (such as their name). Overall, we had a really fun time navigating through your app and I’m super excited to see the final version!
</t>
  </si>
</sst>
</file>

<file path=xl/styles.xml><?xml version="1.0" encoding="utf-8"?>
<styleSheet xmlns="http://schemas.openxmlformats.org/spreadsheetml/2006/main" xmlns:x14ac="http://schemas.microsoft.com/office/spreadsheetml/2009/9/ac" xmlns:mc="http://schemas.openxmlformats.org/markup-compatibility/2006">
  <fonts count="25">
    <font>
      <sz val="10.0"/>
      <color rgb="FF000000"/>
      <name val="Arial"/>
      <scheme val="minor"/>
    </font>
    <font>
      <b/>
      <color theme="1"/>
      <name val="Arial"/>
      <scheme val="minor"/>
    </font>
    <font>
      <i/>
      <color theme="1"/>
      <name val="Arial"/>
    </font>
    <font>
      <color theme="1"/>
      <name val="Arial"/>
      <scheme val="minor"/>
    </font>
    <font>
      <i/>
      <color theme="1"/>
      <name val="Arial"/>
      <scheme val="minor"/>
    </font>
    <font>
      <color rgb="FF434343"/>
      <name val="Roboto"/>
    </font>
    <font>
      <color rgb="FF473821"/>
      <name val="Roboto"/>
    </font>
    <font>
      <color theme="1"/>
      <name val="Arial"/>
    </font>
    <font>
      <color rgb="FFB10202"/>
      <name val="Roboto"/>
    </font>
    <font>
      <color rgb="FFFFCFC9"/>
      <name val="Roboto"/>
    </font>
    <font>
      <color rgb="FF753800"/>
      <name val="Roboto"/>
    </font>
    <font>
      <color rgb="FF0A53A8"/>
      <name val="Roboto"/>
    </font>
    <font>
      <sz val="16.0"/>
      <color theme="1"/>
      <name val="Arial"/>
      <scheme val="minor"/>
    </font>
    <font>
      <sz val="16.0"/>
      <color rgb="FF434343"/>
      <name val="Roboto"/>
    </font>
    <font>
      <sz val="16.0"/>
      <color rgb="FFB10202"/>
      <name val="Roboto"/>
    </font>
    <font>
      <b/>
      <sz val="16.0"/>
      <color rgb="FF434343"/>
      <name val="Roboto"/>
    </font>
    <font>
      <sz val="16.0"/>
      <color theme="1"/>
      <name val="Arial"/>
    </font>
    <font>
      <b/>
      <sz val="16.0"/>
      <color theme="1"/>
      <name val="Arial"/>
      <scheme val="minor"/>
    </font>
    <font>
      <sz val="12.0"/>
      <color theme="1"/>
      <name val="Arial"/>
      <scheme val="minor"/>
    </font>
    <font>
      <b/>
      <sz val="9.0"/>
      <color rgb="FF000000"/>
      <name val="&quot;Source Sans Pro&quot;"/>
    </font>
    <font>
      <color theme="1"/>
      <name val="Google Sans Mono"/>
    </font>
    <font>
      <sz val="9.0"/>
      <color rgb="FF000000"/>
      <name val="Google Sans Mono"/>
    </font>
    <font>
      <sz val="9.0"/>
      <color rgb="FF000000"/>
      <name val="&quot;Google Sans Mono&quot;"/>
    </font>
    <font>
      <b/>
      <color theme="1"/>
      <name val="Arial"/>
    </font>
    <font/>
  </fonts>
  <fills count="11">
    <fill>
      <patternFill patternType="none"/>
    </fill>
    <fill>
      <patternFill patternType="lightGray"/>
    </fill>
    <fill>
      <patternFill patternType="solid">
        <fgColor rgb="FFFFFF00"/>
        <bgColor rgb="FFFFFF00"/>
      </patternFill>
    </fill>
    <fill>
      <patternFill patternType="solid">
        <fgColor rgb="FFF3F3F3"/>
        <bgColor rgb="FFF3F3F3"/>
      </patternFill>
    </fill>
    <fill>
      <patternFill patternType="solid">
        <fgColor rgb="FFFFFFFF"/>
        <bgColor rgb="FFFFFFFF"/>
      </patternFill>
    </fill>
    <fill>
      <patternFill patternType="solid">
        <fgColor rgb="FFF6F8F9"/>
        <bgColor rgb="FFF6F8F9"/>
      </patternFill>
    </fill>
    <fill>
      <patternFill patternType="solid">
        <fgColor rgb="FFFFF2CC"/>
        <bgColor rgb="FFFFF2CC"/>
      </patternFill>
    </fill>
    <fill>
      <patternFill patternType="solid">
        <fgColor rgb="FFF4CCCC"/>
        <bgColor rgb="FFF4CCCC"/>
      </patternFill>
    </fill>
    <fill>
      <patternFill patternType="solid">
        <fgColor rgb="FFFCE5CD"/>
        <bgColor rgb="FFFCE5CD"/>
      </patternFill>
    </fill>
    <fill>
      <patternFill patternType="solid">
        <fgColor rgb="FFD9EAD3"/>
        <bgColor rgb="FFD9EAD3"/>
      </patternFill>
    </fill>
    <fill>
      <patternFill patternType="solid">
        <fgColor rgb="FFEFEFEF"/>
        <bgColor rgb="FFEFEFEF"/>
      </patternFill>
    </fill>
  </fills>
  <borders count="16">
    <border/>
    <border>
      <left style="thin">
        <color rgb="FFFFFFFF"/>
      </left>
      <right style="thin">
        <color rgb="FFFFFFFF"/>
      </right>
      <top style="thin">
        <color rgb="FFFFFFFF"/>
      </top>
      <bottom style="thin">
        <color rgb="FFFFFFFF"/>
      </bottom>
    </border>
    <border>
      <left style="thin">
        <color rgb="FFFFFFFF"/>
      </left>
      <right style="thin">
        <color rgb="FF442F65"/>
      </right>
      <top style="thin">
        <color rgb="FFFFFFFF"/>
      </top>
      <bottom style="thin">
        <color rgb="FFFFFFFF"/>
      </bottom>
    </border>
    <border>
      <left style="thin">
        <color rgb="FFF6F8F9"/>
      </left>
      <right style="thin">
        <color rgb="FFF6F8F9"/>
      </right>
      <top style="thin">
        <color rgb="FFF6F8F9"/>
      </top>
      <bottom style="thin">
        <color rgb="FFF6F8F9"/>
      </bottom>
    </border>
    <border>
      <left style="thin">
        <color rgb="FFF6F8F9"/>
      </left>
      <right style="thin">
        <color rgb="FF442F65"/>
      </right>
      <top style="thin">
        <color rgb="FFF6F8F9"/>
      </top>
      <bottom style="thin">
        <color rgb="FFF6F8F9"/>
      </bottom>
    </border>
    <border>
      <bottom style="thin">
        <color rgb="FF000000"/>
      </bottom>
    </border>
    <border>
      <left style="thin">
        <color rgb="FFF6F8F9"/>
      </left>
      <right style="thin">
        <color rgb="FFF6F8F9"/>
      </right>
      <bottom style="thin">
        <color rgb="FFF6F8F9"/>
      </bottom>
    </border>
    <border>
      <left style="thin">
        <color rgb="FFF6F8F9"/>
      </left>
      <right style="thin">
        <color rgb="FF442F65"/>
      </right>
      <bottom style="thin">
        <color rgb="FFF6F8F9"/>
      </bottom>
    </border>
    <border>
      <left style="thin">
        <color rgb="FFF6F8F9"/>
      </left>
      <top style="thin">
        <color rgb="FFF6F8F9"/>
      </top>
      <bottom style="thin">
        <color rgb="FFF6F8F9"/>
      </bottom>
    </border>
    <border>
      <left style="thin">
        <color rgb="FF000000"/>
      </left>
    </border>
    <border>
      <left style="thin">
        <color rgb="FF000000"/>
      </left>
      <top style="thin">
        <color rgb="FF000000"/>
      </top>
    </border>
    <border>
      <top style="thin">
        <color rgb="FF000000"/>
      </top>
    </border>
    <border>
      <right style="thin">
        <color rgb="FF000000"/>
      </right>
      <top style="thin">
        <color rgb="FF000000"/>
      </top>
    </border>
    <border>
      <right style="thin">
        <color rgb="FF000000"/>
      </right>
    </border>
    <border>
      <left style="thin">
        <color rgb="FF000000"/>
      </left>
      <bottom style="thin">
        <color rgb="FF000000"/>
      </bottom>
    </border>
    <border>
      <right style="thin">
        <color rgb="FF000000"/>
      </right>
      <bottom style="thin">
        <color rgb="FF000000"/>
      </bottom>
    </border>
  </borders>
  <cellStyleXfs count="1">
    <xf borderId="0" fillId="0" fontId="0" numFmtId="0" applyAlignment="1" applyFont="1"/>
  </cellStyleXfs>
  <cellXfs count="198">
    <xf borderId="0" fillId="0" fontId="0" numFmtId="0" xfId="0" applyAlignment="1" applyFont="1">
      <alignment readingOrder="0" shrinkToFit="0" vertical="bottom" wrapText="0"/>
    </xf>
    <xf borderId="0" fillId="0" fontId="1" numFmtId="0" xfId="0" applyAlignment="1" applyFont="1">
      <alignment horizontal="left" readingOrder="0" shrinkToFit="0" wrapText="1"/>
    </xf>
    <xf borderId="0" fillId="0" fontId="2" numFmtId="0" xfId="0" applyAlignment="1" applyFont="1">
      <alignment shrinkToFit="0" vertical="bottom" wrapText="1"/>
    </xf>
    <xf borderId="0" fillId="0" fontId="3" numFmtId="0" xfId="0" applyAlignment="1" applyFont="1">
      <alignment horizontal="left" readingOrder="0" shrinkToFit="0" wrapText="1"/>
    </xf>
    <xf borderId="0" fillId="2" fontId="1" numFmtId="0" xfId="0" applyAlignment="1" applyFill="1" applyFont="1">
      <alignment horizontal="left" readingOrder="0" shrinkToFit="0" wrapText="1"/>
    </xf>
    <xf borderId="0" fillId="0" fontId="4" numFmtId="0" xfId="0" applyAlignment="1" applyFont="1">
      <alignment horizontal="left" readingOrder="0" shrinkToFit="0" wrapText="1"/>
    </xf>
    <xf borderId="0" fillId="0" fontId="3" numFmtId="0" xfId="0" applyAlignment="1" applyFont="1">
      <alignment readingOrder="0" shrinkToFit="0" wrapText="1"/>
    </xf>
    <xf borderId="0" fillId="3" fontId="1" numFmtId="0" xfId="0" applyAlignment="1" applyFill="1" applyFont="1">
      <alignment horizontal="left" readingOrder="0" shrinkToFit="0" wrapText="1"/>
    </xf>
    <xf borderId="0" fillId="0" fontId="3" numFmtId="0" xfId="0" applyAlignment="1" applyFont="1">
      <alignment horizontal="left" readingOrder="0" shrinkToFit="0" wrapText="1"/>
    </xf>
    <xf borderId="0" fillId="0" fontId="3" numFmtId="0" xfId="0" applyAlignment="1" applyFont="1">
      <alignment horizontal="left" readingOrder="0" shrinkToFit="0" vertical="center" wrapText="1"/>
    </xf>
    <xf borderId="0" fillId="0" fontId="3" numFmtId="0" xfId="0" applyAlignment="1" applyFont="1">
      <alignment horizontal="left" readingOrder="0" shrinkToFit="0" vertical="center" wrapText="1"/>
    </xf>
    <xf borderId="0" fillId="0" fontId="3" numFmtId="0" xfId="0" applyAlignment="1" applyFont="1">
      <alignment readingOrder="0" shrinkToFit="0" vertical="center" wrapText="0"/>
    </xf>
    <xf borderId="1" fillId="4" fontId="5" numFmtId="0" xfId="0" applyAlignment="1" applyBorder="1" applyFill="1" applyFont="1">
      <alignment shrinkToFit="0" vertical="center" wrapText="1"/>
    </xf>
    <xf borderId="1" fillId="4" fontId="6" numFmtId="0" xfId="0" applyAlignment="1" applyBorder="1" applyFont="1">
      <alignment horizontal="right" shrinkToFit="0" vertical="center" wrapText="1"/>
    </xf>
    <xf borderId="1" fillId="4" fontId="5" numFmtId="49" xfId="0" applyAlignment="1" applyBorder="1" applyFont="1" applyNumberFormat="1">
      <alignment readingOrder="0" shrinkToFit="0" vertical="center" wrapText="1"/>
    </xf>
    <xf borderId="1" fillId="4" fontId="7" numFmtId="0" xfId="0" applyAlignment="1" applyBorder="1" applyFont="1">
      <alignment shrinkToFit="0" vertical="center" wrapText="0"/>
    </xf>
    <xf borderId="1" fillId="4" fontId="5" numFmtId="0" xfId="0" applyAlignment="1" applyBorder="1" applyFont="1">
      <alignment readingOrder="0" shrinkToFit="0" vertical="center" wrapText="1"/>
    </xf>
    <xf borderId="2" fillId="4" fontId="5" numFmtId="0" xfId="0" applyAlignment="1" applyBorder="1" applyFont="1">
      <alignment shrinkToFit="0" vertical="center" wrapText="1"/>
    </xf>
    <xf borderId="0" fillId="0" fontId="3" numFmtId="0" xfId="0" applyAlignment="1" applyFont="1">
      <alignment readingOrder="0" shrinkToFit="0" vertical="center" wrapText="0"/>
    </xf>
    <xf borderId="0" fillId="0" fontId="3" numFmtId="0" xfId="0" applyAlignment="1" applyFont="1">
      <alignment readingOrder="0" shrinkToFit="0" vertical="center" wrapText="0"/>
    </xf>
    <xf borderId="3" fillId="5" fontId="5" numFmtId="0" xfId="0" applyAlignment="1" applyBorder="1" applyFill="1" applyFont="1">
      <alignment shrinkToFit="0" vertical="center" wrapText="1"/>
    </xf>
    <xf borderId="3" fillId="5" fontId="8" numFmtId="0" xfId="0" applyAlignment="1" applyBorder="1" applyFont="1">
      <alignment horizontal="right" shrinkToFit="0" vertical="center" wrapText="1"/>
    </xf>
    <xf borderId="3" fillId="5" fontId="5" numFmtId="49" xfId="0" applyAlignment="1" applyBorder="1" applyFont="1" applyNumberFormat="1">
      <alignment shrinkToFit="0" vertical="center" wrapText="1"/>
    </xf>
    <xf borderId="3" fillId="5" fontId="7" numFmtId="0" xfId="0" applyAlignment="1" applyBorder="1" applyFont="1">
      <alignment shrinkToFit="0" vertical="center" wrapText="0"/>
    </xf>
    <xf borderId="3" fillId="5" fontId="5" numFmtId="0" xfId="0" applyAlignment="1" applyBorder="1" applyFont="1">
      <alignment shrinkToFit="0" vertical="center" wrapText="1"/>
    </xf>
    <xf borderId="4" fillId="5" fontId="5" numFmtId="0" xfId="0" applyAlignment="1" applyBorder="1" applyFont="1">
      <alignment shrinkToFit="0" vertical="center" wrapText="1"/>
    </xf>
    <xf borderId="0" fillId="6" fontId="3" numFmtId="0" xfId="0" applyAlignment="1" applyFill="1" applyFont="1">
      <alignment readingOrder="0" shrinkToFit="0" vertical="center" wrapText="0"/>
    </xf>
    <xf borderId="1" fillId="6" fontId="5" numFmtId="0" xfId="0" applyAlignment="1" applyBorder="1" applyFont="1">
      <alignment shrinkToFit="0" vertical="center" wrapText="1"/>
    </xf>
    <xf borderId="1" fillId="6" fontId="9" numFmtId="0" xfId="0" applyAlignment="1" applyBorder="1" applyFont="1">
      <alignment horizontal="right" shrinkToFit="0" vertical="center" wrapText="1"/>
    </xf>
    <xf borderId="1" fillId="6" fontId="5" numFmtId="49" xfId="0" applyAlignment="1" applyBorder="1" applyFont="1" applyNumberFormat="1">
      <alignment readingOrder="0" shrinkToFit="0" vertical="center" wrapText="1"/>
    </xf>
    <xf borderId="1" fillId="6" fontId="7" numFmtId="0" xfId="0" applyAlignment="1" applyBorder="1" applyFont="1">
      <alignment shrinkToFit="0" vertical="center" wrapText="0"/>
    </xf>
    <xf borderId="1" fillId="6" fontId="5" numFmtId="0" xfId="0" applyAlignment="1" applyBorder="1" applyFont="1">
      <alignment shrinkToFit="0" vertical="center" wrapText="1"/>
    </xf>
    <xf borderId="2" fillId="6" fontId="5" numFmtId="0" xfId="0" applyAlignment="1" applyBorder="1" applyFont="1">
      <alignment shrinkToFit="0" vertical="center" wrapText="1"/>
    </xf>
    <xf borderId="0" fillId="6" fontId="3" numFmtId="0" xfId="0" applyAlignment="1" applyFont="1">
      <alignment readingOrder="0" shrinkToFit="0" vertical="center" wrapText="0"/>
    </xf>
    <xf borderId="0" fillId="6" fontId="3" numFmtId="0" xfId="0" applyFont="1"/>
    <xf borderId="0" fillId="6" fontId="9" numFmtId="0" xfId="0" applyAlignment="1" applyFont="1">
      <alignment horizontal="right" readingOrder="0" shrinkToFit="0" vertical="center" wrapText="1"/>
    </xf>
    <xf borderId="3" fillId="6" fontId="5" numFmtId="49" xfId="0" applyAlignment="1" applyBorder="1" applyFont="1" applyNumberFormat="1">
      <alignment readingOrder="0" shrinkToFit="0" vertical="center" wrapText="1"/>
    </xf>
    <xf borderId="3" fillId="6" fontId="7" numFmtId="0" xfId="0" applyAlignment="1" applyBorder="1" applyFont="1">
      <alignment shrinkToFit="0" vertical="center" wrapText="0"/>
    </xf>
    <xf borderId="3" fillId="6" fontId="5" numFmtId="0" xfId="0" applyAlignment="1" applyBorder="1" applyFont="1">
      <alignment shrinkToFit="0" vertical="center" wrapText="1"/>
    </xf>
    <xf borderId="4" fillId="6" fontId="5" numFmtId="0" xfId="0" applyAlignment="1" applyBorder="1" applyFont="1">
      <alignment shrinkToFit="0" vertical="center" wrapText="1"/>
    </xf>
    <xf borderId="3" fillId="5" fontId="5" numFmtId="0" xfId="0" applyAlignment="1" applyBorder="1" applyFont="1">
      <alignment shrinkToFit="0" vertical="center" wrapText="1"/>
    </xf>
    <xf borderId="3" fillId="0" fontId="5" numFmtId="49" xfId="0" applyAlignment="1" applyBorder="1" applyFont="1" applyNumberFormat="1">
      <alignment shrinkToFit="0" vertical="center" wrapText="1"/>
    </xf>
    <xf borderId="0" fillId="0" fontId="3" numFmtId="0" xfId="0" applyAlignment="1" applyFont="1">
      <alignment shrinkToFit="0" vertical="center" wrapText="0"/>
    </xf>
    <xf borderId="1" fillId="4" fontId="5" numFmtId="0" xfId="0" applyAlignment="1" applyBorder="1" applyFont="1">
      <alignment shrinkToFit="0" vertical="center" wrapText="1"/>
    </xf>
    <xf borderId="1" fillId="4" fontId="8" numFmtId="0" xfId="0" applyAlignment="1" applyBorder="1" applyFont="1">
      <alignment horizontal="right" shrinkToFit="0" vertical="center" wrapText="1"/>
    </xf>
    <xf borderId="1" fillId="4" fontId="5" numFmtId="49" xfId="0" applyAlignment="1" applyBorder="1" applyFont="1" applyNumberFormat="1">
      <alignment shrinkToFit="0" vertical="center" wrapText="1"/>
    </xf>
    <xf borderId="1" fillId="4" fontId="5" numFmtId="0" xfId="0" applyAlignment="1" applyBorder="1" applyFont="1">
      <alignment shrinkToFit="0" vertical="center" wrapText="1"/>
    </xf>
    <xf borderId="3" fillId="6" fontId="5" numFmtId="0" xfId="0" applyAlignment="1" applyBorder="1" applyFont="1">
      <alignment shrinkToFit="0" vertical="center" wrapText="1"/>
    </xf>
    <xf borderId="3" fillId="6" fontId="9" numFmtId="0" xfId="0" applyAlignment="1" applyBorder="1" applyFont="1">
      <alignment horizontal="right" shrinkToFit="0" vertical="center" wrapText="1"/>
    </xf>
    <xf borderId="3" fillId="6" fontId="5" numFmtId="49" xfId="0" applyAlignment="1" applyBorder="1" applyFont="1" applyNumberFormat="1">
      <alignment shrinkToFit="0" vertical="center" wrapText="1"/>
    </xf>
    <xf borderId="0" fillId="6" fontId="3" numFmtId="0" xfId="0" applyAlignment="1" applyFont="1">
      <alignment shrinkToFit="0" vertical="center" wrapText="0"/>
    </xf>
    <xf borderId="1" fillId="4" fontId="10" numFmtId="0" xfId="0" applyAlignment="1" applyBorder="1" applyFont="1">
      <alignment horizontal="right" shrinkToFit="0" vertical="center" wrapText="1"/>
    </xf>
    <xf borderId="3" fillId="5" fontId="8" numFmtId="0" xfId="0" applyAlignment="1" applyBorder="1" applyFont="1">
      <alignment horizontal="right" shrinkToFit="0" vertical="center" wrapText="1"/>
    </xf>
    <xf borderId="1" fillId="6" fontId="5" numFmtId="0" xfId="0" applyAlignment="1" applyBorder="1" applyFont="1">
      <alignment shrinkToFit="0" vertical="center" wrapText="1"/>
    </xf>
    <xf borderId="1" fillId="6" fontId="8" numFmtId="0" xfId="0" applyAlignment="1" applyBorder="1" applyFont="1">
      <alignment horizontal="right" shrinkToFit="0" vertical="center" wrapText="1"/>
    </xf>
    <xf borderId="1" fillId="6" fontId="5" numFmtId="49" xfId="0" applyAlignment="1" applyBorder="1" applyFont="1" applyNumberFormat="1">
      <alignment shrinkToFit="0" vertical="center" wrapText="1"/>
    </xf>
    <xf borderId="3" fillId="5" fontId="6" numFmtId="0" xfId="0" applyAlignment="1" applyBorder="1" applyFont="1">
      <alignment horizontal="right" shrinkToFit="0" vertical="center" wrapText="1"/>
    </xf>
    <xf borderId="1" fillId="4" fontId="10" numFmtId="0" xfId="0" applyAlignment="1" applyBorder="1" applyFont="1">
      <alignment horizontal="right" readingOrder="0" shrinkToFit="0" vertical="center" wrapText="1"/>
    </xf>
    <xf borderId="3" fillId="5" fontId="10" numFmtId="0" xfId="0" applyAlignment="1" applyBorder="1" applyFont="1">
      <alignment horizontal="right" shrinkToFit="0" vertical="center" wrapText="1"/>
    </xf>
    <xf borderId="1" fillId="4" fontId="8" numFmtId="0" xfId="0" applyAlignment="1" applyBorder="1" applyFont="1">
      <alignment horizontal="right" shrinkToFit="0" vertical="center" wrapText="1"/>
    </xf>
    <xf borderId="1" fillId="4" fontId="5" numFmtId="0" xfId="0" applyAlignment="1" applyBorder="1" applyFont="1">
      <alignment readingOrder="0" shrinkToFit="0" vertical="center" wrapText="1"/>
    </xf>
    <xf borderId="2" fillId="4" fontId="7" numFmtId="0" xfId="0" applyAlignment="1" applyBorder="1" applyFont="1">
      <alignment readingOrder="0" shrinkToFit="0" vertical="center" wrapText="0"/>
    </xf>
    <xf borderId="1" fillId="4" fontId="6" numFmtId="0" xfId="0" applyAlignment="1" applyBorder="1" applyFont="1">
      <alignment horizontal="right" shrinkToFit="0" vertical="center" wrapText="1"/>
    </xf>
    <xf borderId="1" fillId="4" fontId="5" numFmtId="0" xfId="0" applyAlignment="1" applyBorder="1" applyFont="1">
      <alignment shrinkToFit="0" vertical="center" wrapText="0"/>
    </xf>
    <xf borderId="1" fillId="4" fontId="6" numFmtId="0" xfId="0" applyAlignment="1" applyBorder="1" applyFont="1">
      <alignment horizontal="right" shrinkToFit="0" vertical="center" wrapText="0"/>
    </xf>
    <xf borderId="3" fillId="6" fontId="5" numFmtId="0" xfId="0" applyAlignment="1" applyBorder="1" applyFont="1">
      <alignment shrinkToFit="0" vertical="center" wrapText="0"/>
    </xf>
    <xf borderId="3" fillId="6" fontId="9" numFmtId="0" xfId="0" applyAlignment="1" applyBorder="1" applyFont="1">
      <alignment horizontal="right" shrinkToFit="0" vertical="center" wrapText="0"/>
    </xf>
    <xf borderId="3" fillId="5" fontId="5" numFmtId="0" xfId="0" applyAlignment="1" applyBorder="1" applyFont="1">
      <alignment shrinkToFit="0" vertical="center" wrapText="0"/>
    </xf>
    <xf borderId="3" fillId="5" fontId="11" numFmtId="0" xfId="0" applyAlignment="1" applyBorder="1" applyFont="1">
      <alignment horizontal="right" shrinkToFit="0" vertical="center" wrapText="0"/>
    </xf>
    <xf borderId="3" fillId="5" fontId="5" numFmtId="49" xfId="0" applyAlignment="1" applyBorder="1" applyFont="1" applyNumberFormat="1">
      <alignment readingOrder="0" shrinkToFit="0" vertical="center" wrapText="1"/>
    </xf>
    <xf borderId="1" fillId="4" fontId="11" numFmtId="0" xfId="0" applyAlignment="1" applyBorder="1" applyFont="1">
      <alignment horizontal="right" shrinkToFit="0" vertical="center" wrapText="0"/>
    </xf>
    <xf borderId="3" fillId="5" fontId="10" numFmtId="0" xfId="0" applyAlignment="1" applyBorder="1" applyFont="1">
      <alignment horizontal="right" shrinkToFit="0" vertical="center" wrapText="0"/>
    </xf>
    <xf borderId="1" fillId="4" fontId="8" numFmtId="0" xfId="0" applyAlignment="1" applyBorder="1" applyFont="1">
      <alignment horizontal="right" shrinkToFit="0" vertical="center" wrapText="0"/>
    </xf>
    <xf borderId="1" fillId="4" fontId="10" numFmtId="0" xfId="0" applyAlignment="1" applyBorder="1" applyFont="1">
      <alignment horizontal="right" shrinkToFit="0" vertical="center" wrapText="0"/>
    </xf>
    <xf borderId="3" fillId="5" fontId="6" numFmtId="0" xfId="0" applyAlignment="1" applyBorder="1" applyFont="1">
      <alignment horizontal="right" shrinkToFit="0" vertical="center" wrapText="0"/>
    </xf>
    <xf borderId="1" fillId="0" fontId="5" numFmtId="49" xfId="0" applyAlignment="1" applyBorder="1" applyFont="1" applyNumberFormat="1">
      <alignment shrinkToFit="0" vertical="center" wrapText="1"/>
    </xf>
    <xf borderId="3" fillId="5" fontId="8" numFmtId="0" xfId="0" applyAlignment="1" applyBorder="1" applyFont="1">
      <alignment horizontal="right" shrinkToFit="0" vertical="center" wrapText="0"/>
    </xf>
    <xf borderId="1" fillId="4" fontId="9" numFmtId="0" xfId="0" applyAlignment="1" applyBorder="1" applyFont="1">
      <alignment horizontal="right" shrinkToFit="0" vertical="center" wrapText="0"/>
    </xf>
    <xf borderId="1" fillId="6" fontId="5" numFmtId="0" xfId="0" applyAlignment="1" applyBorder="1" applyFont="1">
      <alignment shrinkToFit="0" vertical="center" wrapText="0"/>
    </xf>
    <xf borderId="1" fillId="6" fontId="9" numFmtId="0" xfId="0" applyAlignment="1" applyBorder="1" applyFont="1">
      <alignment horizontal="right" shrinkToFit="0" vertical="center" wrapText="0"/>
    </xf>
    <xf borderId="3" fillId="5" fontId="9" numFmtId="0" xfId="0" applyAlignment="1" applyBorder="1" applyFont="1">
      <alignment horizontal="right" shrinkToFit="0" vertical="center" wrapText="0"/>
    </xf>
    <xf borderId="0" fillId="0" fontId="7" numFmtId="0" xfId="0" applyAlignment="1" applyFont="1">
      <alignment readingOrder="0" shrinkToFit="0" vertical="bottom" wrapText="0"/>
    </xf>
    <xf borderId="0" fillId="0" fontId="7" numFmtId="0" xfId="0" applyAlignment="1" applyFont="1">
      <alignment shrinkToFit="0" vertical="bottom" wrapText="0"/>
    </xf>
    <xf borderId="1" fillId="4" fontId="7" numFmtId="0" xfId="0" applyAlignment="1" applyBorder="1" applyFont="1">
      <alignment shrinkToFit="0" vertical="center" wrapText="1"/>
    </xf>
    <xf borderId="3" fillId="5" fontId="5" numFmtId="0" xfId="0" applyAlignment="1" applyBorder="1" applyFont="1">
      <alignment shrinkToFit="0" vertical="center" wrapText="0"/>
    </xf>
    <xf borderId="3" fillId="5" fontId="7" numFmtId="0" xfId="0" applyAlignment="1" applyBorder="1" applyFont="1">
      <alignment shrinkToFit="0" vertical="center" wrapText="1"/>
    </xf>
    <xf borderId="1" fillId="6" fontId="8" numFmtId="0" xfId="0" applyAlignment="1" applyBorder="1" applyFont="1">
      <alignment horizontal="right" shrinkToFit="0" vertical="center" wrapText="0"/>
    </xf>
    <xf borderId="1" fillId="6" fontId="5" numFmtId="0" xfId="0" applyAlignment="1" applyBorder="1" applyFont="1">
      <alignment shrinkToFit="0" vertical="center" wrapText="0"/>
    </xf>
    <xf borderId="0" fillId="6" fontId="7" numFmtId="0" xfId="0" applyAlignment="1" applyFont="1">
      <alignment vertical="bottom"/>
    </xf>
    <xf borderId="0" fillId="0" fontId="7" numFmtId="0" xfId="0" applyAlignment="1" applyFont="1">
      <alignment vertical="bottom"/>
    </xf>
    <xf borderId="5" fillId="0" fontId="12" numFmtId="0" xfId="0" applyAlignment="1" applyBorder="1" applyFont="1">
      <alignment readingOrder="0" shrinkToFit="0" wrapText="0"/>
    </xf>
    <xf borderId="5" fillId="5" fontId="13" numFmtId="0" xfId="0" applyAlignment="1" applyBorder="1" applyFont="1">
      <alignment shrinkToFit="0" wrapText="1"/>
    </xf>
    <xf borderId="5" fillId="5" fontId="14" numFmtId="0" xfId="0" applyAlignment="1" applyBorder="1" applyFont="1">
      <alignment horizontal="right" shrinkToFit="0" wrapText="1"/>
    </xf>
    <xf borderId="5" fillId="5" fontId="15" numFmtId="49" xfId="0" applyAlignment="1" applyBorder="1" applyFont="1" applyNumberFormat="1">
      <alignment readingOrder="0" shrinkToFit="0" wrapText="1"/>
    </xf>
    <xf borderId="5" fillId="5" fontId="16" numFmtId="0" xfId="0" applyBorder="1" applyFont="1"/>
    <xf borderId="5" fillId="5" fontId="15" numFmtId="0" xfId="0" applyAlignment="1" applyBorder="1" applyFont="1">
      <alignment readingOrder="0" shrinkToFit="0" wrapText="1"/>
    </xf>
    <xf borderId="5" fillId="0" fontId="17" numFmtId="0" xfId="0" applyAlignment="1" applyBorder="1" applyFont="1">
      <alignment readingOrder="0"/>
    </xf>
    <xf borderId="5" fillId="0" fontId="17" numFmtId="0" xfId="0" applyAlignment="1" applyBorder="1" applyFont="1">
      <alignment readingOrder="0" shrinkToFit="0" wrapText="1"/>
    </xf>
    <xf borderId="5" fillId="0" fontId="12" numFmtId="0" xfId="0" applyBorder="1" applyFont="1"/>
    <xf borderId="0" fillId="0" fontId="3" numFmtId="0" xfId="0" applyAlignment="1" applyFont="1">
      <alignment readingOrder="0" shrinkToFit="0" wrapText="0"/>
    </xf>
    <xf borderId="6" fillId="5" fontId="5" numFmtId="0" xfId="0" applyAlignment="1" applyBorder="1" applyFont="1">
      <alignment shrinkToFit="0" wrapText="1"/>
    </xf>
    <xf borderId="6" fillId="5" fontId="8" numFmtId="0" xfId="0" applyAlignment="1" applyBorder="1" applyFont="1">
      <alignment horizontal="right" shrinkToFit="0" wrapText="1"/>
    </xf>
    <xf borderId="6" fillId="5" fontId="5" numFmtId="49" xfId="0" applyAlignment="1" applyBorder="1" applyFont="1" applyNumberFormat="1">
      <alignment shrinkToFit="0" wrapText="1"/>
    </xf>
    <xf borderId="6" fillId="5" fontId="7" numFmtId="0" xfId="0" applyBorder="1" applyFont="1"/>
    <xf borderId="6" fillId="5" fontId="5" numFmtId="0" xfId="0" applyAlignment="1" applyBorder="1" applyFont="1">
      <alignment shrinkToFit="0" wrapText="1"/>
    </xf>
    <xf borderId="7" fillId="5" fontId="5" numFmtId="0" xfId="0" applyAlignment="1" applyBorder="1" applyFont="1">
      <alignment shrinkToFit="0" wrapText="1"/>
    </xf>
    <xf borderId="0" fillId="0" fontId="3" numFmtId="0" xfId="0" applyAlignment="1" applyFont="1">
      <alignment readingOrder="0"/>
    </xf>
    <xf borderId="3" fillId="5" fontId="5" numFmtId="0" xfId="0" applyAlignment="1" applyBorder="1" applyFont="1">
      <alignment shrinkToFit="0" wrapText="1"/>
    </xf>
    <xf borderId="3" fillId="5" fontId="5" numFmtId="0" xfId="0" applyAlignment="1" applyBorder="1" applyFont="1">
      <alignment shrinkToFit="0" wrapText="1"/>
    </xf>
    <xf borderId="3" fillId="5" fontId="8" numFmtId="0" xfId="0" applyAlignment="1" applyBorder="1" applyFont="1">
      <alignment horizontal="right" shrinkToFit="0" wrapText="1"/>
    </xf>
    <xf borderId="3" fillId="0" fontId="5" numFmtId="49" xfId="0" applyAlignment="1" applyBorder="1" applyFont="1" applyNumberFormat="1">
      <alignment shrinkToFit="0" wrapText="1"/>
    </xf>
    <xf borderId="3" fillId="5" fontId="7" numFmtId="0" xfId="0" applyBorder="1" applyFont="1"/>
    <xf borderId="4" fillId="7" fontId="5" numFmtId="0" xfId="0" applyAlignment="1" applyBorder="1" applyFill="1" applyFont="1">
      <alignment shrinkToFit="0" wrapText="1"/>
    </xf>
    <xf borderId="0" fillId="0" fontId="3" numFmtId="0" xfId="0" applyFont="1"/>
    <xf borderId="0" fillId="8" fontId="3" numFmtId="0" xfId="0" applyAlignment="1" applyFill="1" applyFont="1">
      <alignment readingOrder="0" shrinkToFit="0" wrapText="1"/>
    </xf>
    <xf borderId="1" fillId="4" fontId="5" numFmtId="0" xfId="0" applyAlignment="1" applyBorder="1" applyFont="1">
      <alignment shrinkToFit="0" wrapText="1"/>
    </xf>
    <xf borderId="1" fillId="4" fontId="5" numFmtId="0" xfId="0" applyAlignment="1" applyBorder="1" applyFont="1">
      <alignment shrinkToFit="0" wrapText="1"/>
    </xf>
    <xf borderId="1" fillId="4" fontId="8" numFmtId="0" xfId="0" applyAlignment="1" applyBorder="1" applyFont="1">
      <alignment horizontal="right" shrinkToFit="0" wrapText="1"/>
    </xf>
    <xf borderId="1" fillId="4" fontId="5" numFmtId="49" xfId="0" applyAlignment="1" applyBorder="1" applyFont="1" applyNumberFormat="1">
      <alignment shrinkToFit="0" wrapText="1"/>
    </xf>
    <xf borderId="1" fillId="4" fontId="7" numFmtId="0" xfId="0" applyBorder="1" applyFont="1"/>
    <xf borderId="2" fillId="9" fontId="5" numFmtId="0" xfId="0" applyAlignment="1" applyBorder="1" applyFill="1" applyFont="1">
      <alignment shrinkToFit="0" wrapText="1"/>
    </xf>
    <xf borderId="3" fillId="5" fontId="5" numFmtId="0" xfId="0" applyAlignment="1" applyBorder="1" applyFont="1">
      <alignment shrinkToFit="0" wrapText="1"/>
    </xf>
    <xf borderId="3" fillId="5" fontId="8" numFmtId="0" xfId="0" applyAlignment="1" applyBorder="1" applyFont="1">
      <alignment horizontal="right" shrinkToFit="0" wrapText="1"/>
    </xf>
    <xf borderId="3" fillId="5" fontId="5" numFmtId="49" xfId="0" applyAlignment="1" applyBorder="1" applyFont="1" applyNumberFormat="1">
      <alignment shrinkToFit="0" wrapText="1"/>
    </xf>
    <xf borderId="4" fillId="9" fontId="5" numFmtId="0" xfId="0" applyAlignment="1" applyBorder="1" applyFont="1">
      <alignment shrinkToFit="0" wrapText="1"/>
    </xf>
    <xf borderId="1" fillId="4" fontId="10" numFmtId="0" xfId="0" applyAlignment="1" applyBorder="1" applyFont="1">
      <alignment horizontal="right" readingOrder="0" shrinkToFit="0" wrapText="1"/>
    </xf>
    <xf borderId="2" fillId="4" fontId="5" numFmtId="0" xfId="0" applyAlignment="1" applyBorder="1" applyFont="1">
      <alignment shrinkToFit="0" wrapText="1"/>
    </xf>
    <xf borderId="0" fillId="0" fontId="3" numFmtId="0" xfId="0" applyAlignment="1" applyFont="1">
      <alignment shrinkToFit="0" wrapText="1"/>
    </xf>
    <xf borderId="0" fillId="9" fontId="3" numFmtId="0" xfId="0" applyAlignment="1" applyFont="1">
      <alignment readingOrder="0"/>
    </xf>
    <xf borderId="1" fillId="4" fontId="8" numFmtId="0" xfId="0" applyAlignment="1" applyBorder="1" applyFont="1">
      <alignment horizontal="right" shrinkToFit="0" wrapText="1"/>
    </xf>
    <xf borderId="2" fillId="7" fontId="5" numFmtId="0" xfId="0" applyAlignment="1" applyBorder="1" applyFont="1">
      <alignment shrinkToFit="0" wrapText="1"/>
    </xf>
    <xf borderId="4" fillId="5" fontId="5" numFmtId="0" xfId="0" applyAlignment="1" applyBorder="1" applyFont="1">
      <alignment shrinkToFit="0" wrapText="1"/>
    </xf>
    <xf borderId="1" fillId="4" fontId="5" numFmtId="0" xfId="0" applyAlignment="1" applyBorder="1" applyFont="1">
      <alignment shrinkToFit="0" wrapText="0"/>
    </xf>
    <xf borderId="1" fillId="4" fontId="8" numFmtId="0" xfId="0" applyAlignment="1" applyBorder="1" applyFont="1">
      <alignment horizontal="right" shrinkToFit="0" wrapText="0"/>
    </xf>
    <xf borderId="3" fillId="5" fontId="5" numFmtId="0" xfId="0" applyAlignment="1" applyBorder="1" applyFont="1">
      <alignment shrinkToFit="0" wrapText="0"/>
    </xf>
    <xf borderId="3" fillId="5" fontId="8" numFmtId="0" xfId="0" applyAlignment="1" applyBorder="1" applyFont="1">
      <alignment horizontal="right" shrinkToFit="0" wrapText="0"/>
    </xf>
    <xf borderId="1" fillId="4" fontId="9" numFmtId="0" xfId="0" applyAlignment="1" applyBorder="1" applyFont="1">
      <alignment horizontal="right" shrinkToFit="0" wrapText="0"/>
    </xf>
    <xf borderId="3" fillId="5" fontId="9" numFmtId="0" xfId="0" applyAlignment="1" applyBorder="1" applyFont="1">
      <alignment horizontal="right" shrinkToFit="0" wrapText="0"/>
    </xf>
    <xf borderId="3" fillId="5" fontId="5" numFmtId="0" xfId="0" applyAlignment="1" applyBorder="1" applyFont="1">
      <alignment shrinkToFit="0" wrapText="0"/>
    </xf>
    <xf borderId="3" fillId="5" fontId="7" numFmtId="0" xfId="0" applyAlignment="1" applyBorder="1" applyFont="1">
      <alignment shrinkToFit="0" wrapText="1"/>
    </xf>
    <xf borderId="8" fillId="7" fontId="5" numFmtId="0" xfId="0" applyAlignment="1" applyBorder="1" applyFont="1">
      <alignment shrinkToFit="0" wrapText="1"/>
    </xf>
    <xf borderId="9" fillId="0" fontId="3" numFmtId="0" xfId="0" applyAlignment="1" applyBorder="1" applyFont="1">
      <alignment readingOrder="0"/>
    </xf>
    <xf borderId="0" fillId="0" fontId="7" numFmtId="0" xfId="0" applyAlignment="1" applyFont="1">
      <alignment readingOrder="0" shrinkToFit="0" vertical="bottom" wrapText="1"/>
    </xf>
    <xf borderId="0" fillId="0" fontId="7" numFmtId="0" xfId="0" applyAlignment="1" applyFont="1">
      <alignment shrinkToFit="0" vertical="bottom" wrapText="1"/>
    </xf>
    <xf borderId="0" fillId="6" fontId="3" numFmtId="0" xfId="0" applyAlignment="1" applyFont="1">
      <alignment readingOrder="0" shrinkToFit="0" wrapText="0"/>
    </xf>
    <xf borderId="1" fillId="6" fontId="5" numFmtId="0" xfId="0" applyAlignment="1" applyBorder="1" applyFont="1">
      <alignment shrinkToFit="0" wrapText="1"/>
    </xf>
    <xf borderId="1" fillId="6" fontId="8" numFmtId="0" xfId="0" applyAlignment="1" applyBorder="1" applyFont="1">
      <alignment horizontal="right" shrinkToFit="0" wrapText="1"/>
    </xf>
    <xf borderId="1" fillId="6" fontId="5" numFmtId="49" xfId="0" applyAlignment="1" applyBorder="1" applyFont="1" applyNumberFormat="1">
      <alignment shrinkToFit="0" wrapText="1"/>
    </xf>
    <xf borderId="1" fillId="6" fontId="7" numFmtId="0" xfId="0" applyBorder="1" applyFont="1"/>
    <xf borderId="1" fillId="6" fontId="5" numFmtId="0" xfId="0" applyAlignment="1" applyBorder="1" applyFont="1">
      <alignment shrinkToFit="0" wrapText="1"/>
    </xf>
    <xf borderId="2" fillId="6" fontId="5" numFmtId="0" xfId="0" applyAlignment="1" applyBorder="1" applyFont="1">
      <alignment shrinkToFit="0" wrapText="1"/>
    </xf>
    <xf borderId="0" fillId="7" fontId="3" numFmtId="0" xfId="0" applyAlignment="1" applyFont="1">
      <alignment readingOrder="0" shrinkToFit="0" wrapText="1"/>
    </xf>
    <xf borderId="0" fillId="6" fontId="3" numFmtId="0" xfId="0" applyAlignment="1" applyFont="1">
      <alignment readingOrder="0" shrinkToFit="0" wrapText="1"/>
    </xf>
    <xf borderId="3" fillId="6" fontId="5" numFmtId="0" xfId="0" applyAlignment="1" applyBorder="1" applyFont="1">
      <alignment shrinkToFit="0" wrapText="1"/>
    </xf>
    <xf borderId="3" fillId="6" fontId="5" numFmtId="0" xfId="0" applyAlignment="1" applyBorder="1" applyFont="1">
      <alignment shrinkToFit="0" wrapText="1"/>
    </xf>
    <xf borderId="3" fillId="6" fontId="9" numFmtId="0" xfId="0" applyAlignment="1" applyBorder="1" applyFont="1">
      <alignment horizontal="right" shrinkToFit="0" wrapText="1"/>
    </xf>
    <xf borderId="3" fillId="6" fontId="5" numFmtId="49" xfId="0" applyAlignment="1" applyBorder="1" applyFont="1" applyNumberFormat="1">
      <alignment shrinkToFit="0" wrapText="1"/>
    </xf>
    <xf borderId="3" fillId="6" fontId="7" numFmtId="0" xfId="0" applyBorder="1" applyFont="1"/>
    <xf borderId="4" fillId="6" fontId="5" numFmtId="0" xfId="0" applyAlignment="1" applyBorder="1" applyFont="1">
      <alignment shrinkToFit="0" wrapText="1"/>
    </xf>
    <xf borderId="0" fillId="6" fontId="3" numFmtId="0" xfId="0" applyAlignment="1" applyFont="1">
      <alignment shrinkToFit="0" wrapText="1"/>
    </xf>
    <xf borderId="3" fillId="6" fontId="5" numFmtId="0" xfId="0" applyAlignment="1" applyBorder="1" applyFont="1">
      <alignment shrinkToFit="0" wrapText="0"/>
    </xf>
    <xf borderId="3" fillId="6" fontId="9" numFmtId="0" xfId="0" applyAlignment="1" applyBorder="1" applyFont="1">
      <alignment horizontal="right" shrinkToFit="0" wrapText="0"/>
    </xf>
    <xf borderId="1" fillId="6" fontId="5" numFmtId="0" xfId="0" applyAlignment="1" applyBorder="1" applyFont="1">
      <alignment shrinkToFit="0" wrapText="0"/>
    </xf>
    <xf borderId="1" fillId="6" fontId="9" numFmtId="0" xfId="0" applyAlignment="1" applyBorder="1" applyFont="1">
      <alignment horizontal="right" shrinkToFit="0" wrapText="0"/>
    </xf>
    <xf borderId="1" fillId="6" fontId="8" numFmtId="0" xfId="0" applyAlignment="1" applyBorder="1" applyFont="1">
      <alignment horizontal="right" shrinkToFit="0" wrapText="0"/>
    </xf>
    <xf borderId="1" fillId="6" fontId="5" numFmtId="0" xfId="0" applyAlignment="1" applyBorder="1" applyFont="1">
      <alignment shrinkToFit="0" wrapText="0"/>
    </xf>
    <xf borderId="0" fillId="6" fontId="7" numFmtId="0" xfId="0" applyAlignment="1" applyFont="1">
      <alignment readingOrder="0" shrinkToFit="0" vertical="bottom" wrapText="1"/>
    </xf>
    <xf borderId="1" fillId="6" fontId="5" numFmtId="0" xfId="0" applyAlignment="1" applyBorder="1" applyFont="1">
      <alignment shrinkToFit="0" wrapText="1"/>
    </xf>
    <xf borderId="1" fillId="6" fontId="9" numFmtId="0" xfId="0" applyAlignment="1" applyBorder="1" applyFont="1">
      <alignment horizontal="right" shrinkToFit="0" wrapText="1"/>
    </xf>
    <xf borderId="1" fillId="6" fontId="5" numFmtId="49" xfId="0" applyAlignment="1" applyBorder="1" applyFont="1" applyNumberFormat="1">
      <alignment readingOrder="0" shrinkToFit="0" wrapText="1"/>
    </xf>
    <xf borderId="0" fillId="6" fontId="9" numFmtId="0" xfId="0" applyAlignment="1" applyFont="1">
      <alignment horizontal="right" readingOrder="0" shrinkToFit="0" wrapText="1"/>
    </xf>
    <xf borderId="3" fillId="6" fontId="5" numFmtId="49" xfId="0" applyAlignment="1" applyBorder="1" applyFont="1" applyNumberFormat="1">
      <alignment readingOrder="0" shrinkToFit="0" wrapText="1"/>
    </xf>
    <xf borderId="0" fillId="6" fontId="18" numFmtId="0" xfId="0" applyAlignment="1" applyFont="1">
      <alignment readingOrder="0" shrinkToFit="0" wrapText="1"/>
    </xf>
    <xf borderId="10" fillId="3" fontId="1" numFmtId="0" xfId="0" applyAlignment="1" applyBorder="1" applyFont="1">
      <alignment readingOrder="0"/>
    </xf>
    <xf borderId="11" fillId="3" fontId="19" numFmtId="0" xfId="0" applyAlignment="1" applyBorder="1" applyFont="1">
      <alignment horizontal="left" readingOrder="0" shrinkToFit="0" wrapText="1"/>
    </xf>
    <xf borderId="12" fillId="3" fontId="19" numFmtId="0" xfId="0" applyAlignment="1" applyBorder="1" applyFont="1">
      <alignment horizontal="left" readingOrder="0" shrinkToFit="0" wrapText="1"/>
    </xf>
    <xf borderId="0" fillId="0" fontId="1" numFmtId="0" xfId="0" applyAlignment="1" applyFont="1">
      <alignment readingOrder="0"/>
    </xf>
    <xf borderId="9" fillId="0" fontId="0" numFmtId="0" xfId="0" applyAlignment="1" applyBorder="1" applyFont="1">
      <alignment readingOrder="0"/>
    </xf>
    <xf borderId="0" fillId="0" fontId="20" numFmtId="0" xfId="0" applyFont="1"/>
    <xf borderId="0" fillId="4" fontId="21" numFmtId="0" xfId="0" applyFont="1"/>
    <xf borderId="13" fillId="0" fontId="20" numFmtId="0" xfId="0" applyBorder="1" applyFont="1"/>
    <xf borderId="9" fillId="0" fontId="0" numFmtId="0" xfId="0" applyAlignment="1" applyBorder="1" applyFont="1">
      <alignment horizontal="left" readingOrder="0" shrinkToFit="0" wrapText="1"/>
    </xf>
    <xf borderId="13" fillId="4" fontId="21" numFmtId="0" xfId="0" applyBorder="1" applyFont="1"/>
    <xf borderId="0" fillId="4" fontId="22" numFmtId="0" xfId="0" applyFont="1"/>
    <xf borderId="14" fillId="0" fontId="1" numFmtId="0" xfId="0" applyAlignment="1" applyBorder="1" applyFont="1">
      <alignment readingOrder="0"/>
    </xf>
    <xf borderId="5" fillId="0" fontId="20" numFmtId="0" xfId="0" applyBorder="1" applyFont="1"/>
    <xf borderId="15" fillId="0" fontId="20" numFmtId="0" xfId="0" applyBorder="1" applyFont="1"/>
    <xf borderId="0" fillId="0" fontId="23" numFmtId="0" xfId="0" applyAlignment="1" applyFont="1">
      <alignment vertical="bottom"/>
    </xf>
    <xf borderId="0" fillId="0" fontId="23" numFmtId="0" xfId="0" applyAlignment="1" applyFont="1">
      <alignment readingOrder="0" vertical="bottom"/>
    </xf>
    <xf borderId="0" fillId="0" fontId="4" numFmtId="0" xfId="0" applyAlignment="1" applyFont="1">
      <alignment horizontal="center" readingOrder="0"/>
    </xf>
    <xf borderId="0" fillId="3" fontId="1" numFmtId="0" xfId="0" applyAlignment="1" applyFont="1">
      <alignment horizontal="center" readingOrder="0"/>
    </xf>
    <xf borderId="0" fillId="3" fontId="1" numFmtId="0" xfId="0" applyAlignment="1" applyFont="1">
      <alignment horizontal="center" readingOrder="0" shrinkToFit="0" wrapText="1"/>
    </xf>
    <xf borderId="0" fillId="4" fontId="22" numFmtId="0" xfId="0" applyAlignment="1" applyFont="1">
      <alignment horizontal="center"/>
    </xf>
    <xf borderId="0" fillId="0" fontId="3" numFmtId="0" xfId="0" applyAlignment="1" applyFont="1">
      <alignment horizontal="center"/>
    </xf>
    <xf borderId="10" fillId="10" fontId="23" numFmtId="0" xfId="0" applyAlignment="1" applyBorder="1" applyFill="1" applyFont="1">
      <alignment readingOrder="0" vertical="bottom"/>
    </xf>
    <xf borderId="11" fillId="0" fontId="24" numFmtId="0" xfId="0" applyBorder="1" applyFont="1"/>
    <xf borderId="12" fillId="0" fontId="24" numFmtId="0" xfId="0" applyBorder="1" applyFont="1"/>
    <xf borderId="0" fillId="0" fontId="2" numFmtId="0" xfId="0" applyAlignment="1" applyFont="1">
      <alignment readingOrder="0" shrinkToFit="0" vertical="top" wrapText="1"/>
    </xf>
  </cellXfs>
  <cellStyles count="1">
    <cellStyle xfId="0" name="Normal" builtinId="0"/>
  </cellStyles>
  <dxfs count="5">
    <dxf>
      <font/>
      <fill>
        <patternFill patternType="none"/>
      </fill>
      <border/>
    </dxf>
    <dxf>
      <font/>
      <fill>
        <patternFill patternType="solid">
          <fgColor rgb="FF5B3F86"/>
          <bgColor rgb="FF5B3F86"/>
        </patternFill>
      </fill>
      <border/>
    </dxf>
    <dxf>
      <font/>
      <fill>
        <patternFill patternType="solid">
          <fgColor rgb="FFFFFFFF"/>
          <bgColor rgb="FFFFFFFF"/>
        </patternFill>
      </fill>
      <border/>
    </dxf>
    <dxf>
      <font/>
      <fill>
        <patternFill patternType="solid">
          <fgColor rgb="FFF6F8F9"/>
          <bgColor rgb="FFF6F8F9"/>
        </patternFill>
      </fill>
      <border/>
    </dxf>
    <dxf>
      <border>
        <left style="thin">
          <color rgb="FF5B3F86"/>
        </left>
        <right style="thin">
          <color rgb="FF5B3F86"/>
        </right>
        <top style="thin">
          <color rgb="FF5B3F86"/>
        </top>
        <bottom style="thin">
          <color rgb="FF5B3F86"/>
        </bottom>
      </border>
    </dxf>
  </dxfs>
  <tableStyles count="2">
    <tableStyle count="4" pivot="0" name="Group Heuristic Evaluation-style">
      <tableStyleElement dxfId="1" type="headerRow"/>
      <tableStyleElement dxfId="2" type="firstRowStripe"/>
      <tableStyleElement dxfId="3" type="secondRowStripe"/>
      <tableStyleElement dxfId="4" size="0" type="wholeTable"/>
    </tableStyle>
    <tableStyle count="2" pivot="0" name="EDITS based on heuristics-style">
      <tableStyleElement dxfId="2" type="firstRowStripe"/>
      <tableStyleElement dxfId="3" type="secondRowStripe"/>
    </tableStyle>
  </tableStyle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_rels/drawing1.xml.rels><?xml version="1.0" encoding="UTF-8" standalone="yes"?><Relationships xmlns="http://schemas.openxmlformats.org/package/2006/relationships"><Relationship Id="rId1" Type="http://schemas.openxmlformats.org/officeDocument/2006/relationships/image" Target="../media/image12.png"/><Relationship Id="rId2" Type="http://schemas.openxmlformats.org/officeDocument/2006/relationships/image" Target="../media/image6.png"/><Relationship Id="rId3" Type="http://schemas.openxmlformats.org/officeDocument/2006/relationships/image" Target="../media/image9.png"/><Relationship Id="rId4" Type="http://schemas.openxmlformats.org/officeDocument/2006/relationships/image" Target="../media/image3.png"/><Relationship Id="rId11" Type="http://schemas.openxmlformats.org/officeDocument/2006/relationships/image" Target="../media/image13.png"/><Relationship Id="rId10" Type="http://schemas.openxmlformats.org/officeDocument/2006/relationships/image" Target="../media/image7.png"/><Relationship Id="rId9" Type="http://schemas.openxmlformats.org/officeDocument/2006/relationships/image" Target="../media/image1.png"/><Relationship Id="rId5" Type="http://schemas.openxmlformats.org/officeDocument/2006/relationships/image" Target="../media/image5.png"/><Relationship Id="rId6" Type="http://schemas.openxmlformats.org/officeDocument/2006/relationships/image" Target="../media/image10.png"/><Relationship Id="rId7" Type="http://schemas.openxmlformats.org/officeDocument/2006/relationships/image" Target="../media/image14.png"/><Relationship Id="rId8" Type="http://schemas.openxmlformats.org/officeDocument/2006/relationships/image" Target="../media/image2.png"/></Relationships>
</file>

<file path=xl/drawings/_rels/drawing2.xml.rels><?xml version="1.0" encoding="UTF-8" standalone="yes"?><Relationships xmlns="http://schemas.openxmlformats.org/package/2006/relationships"><Relationship Id="rId1" Type="http://schemas.openxmlformats.org/officeDocument/2006/relationships/image" Target="../media/image10.png"/><Relationship Id="rId2" Type="http://schemas.openxmlformats.org/officeDocument/2006/relationships/image" Target="../media/image2.png"/><Relationship Id="rId3"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10</xdr:row>
      <xdr:rowOff>0</xdr:rowOff>
    </xdr:from>
    <xdr:ext cx="209550" cy="200025"/>
    <xdr:pic>
      <xdr:nvPicPr>
        <xdr:cNvPr id="0" name="image12.png"/>
        <xdr:cNvPicPr preferRelativeResize="0"/>
      </xdr:nvPicPr>
      <xdr:blipFill>
        <a:blip cstate="print" r:embed="rId1"/>
        <a:stretch>
          <a:fillRect/>
        </a:stretch>
      </xdr:blipFill>
      <xdr:spPr>
        <a:prstGeom prst="rect">
          <a:avLst/>
        </a:prstGeom>
        <a:noFill/>
      </xdr:spPr>
    </xdr:pic>
    <xdr:clientData fLocksWithSheet="0"/>
  </xdr:oneCellAnchor>
  <xdr:oneCellAnchor>
    <xdr:from>
      <xdr:col>5</xdr:col>
      <xdr:colOff>0</xdr:colOff>
      <xdr:row>17</xdr:row>
      <xdr:rowOff>0</xdr:rowOff>
    </xdr:from>
    <xdr:ext cx="219075" cy="200025"/>
    <xdr:pic>
      <xdr:nvPicPr>
        <xdr:cNvPr id="0" name="image6.png"/>
        <xdr:cNvPicPr preferRelativeResize="0"/>
      </xdr:nvPicPr>
      <xdr:blipFill>
        <a:blip cstate="print" r:embed="rId2"/>
        <a:stretch>
          <a:fillRect/>
        </a:stretch>
      </xdr:blipFill>
      <xdr:spPr>
        <a:prstGeom prst="rect">
          <a:avLst/>
        </a:prstGeom>
        <a:noFill/>
      </xdr:spPr>
    </xdr:pic>
    <xdr:clientData fLocksWithSheet="0"/>
  </xdr:oneCellAnchor>
  <xdr:oneCellAnchor>
    <xdr:from>
      <xdr:col>5</xdr:col>
      <xdr:colOff>0</xdr:colOff>
      <xdr:row>20</xdr:row>
      <xdr:rowOff>0</xdr:rowOff>
    </xdr:from>
    <xdr:ext cx="180975" cy="200025"/>
    <xdr:pic>
      <xdr:nvPicPr>
        <xdr:cNvPr id="0" name="image9.png"/>
        <xdr:cNvPicPr preferRelativeResize="0"/>
      </xdr:nvPicPr>
      <xdr:blipFill>
        <a:blip cstate="print" r:embed="rId3"/>
        <a:stretch>
          <a:fillRect/>
        </a:stretch>
      </xdr:blipFill>
      <xdr:spPr>
        <a:prstGeom prst="rect">
          <a:avLst/>
        </a:prstGeom>
        <a:noFill/>
      </xdr:spPr>
    </xdr:pic>
    <xdr:clientData fLocksWithSheet="0"/>
  </xdr:oneCellAnchor>
  <xdr:oneCellAnchor>
    <xdr:from>
      <xdr:col>5</xdr:col>
      <xdr:colOff>0</xdr:colOff>
      <xdr:row>33</xdr:row>
      <xdr:rowOff>0</xdr:rowOff>
    </xdr:from>
    <xdr:ext cx="238125" cy="200025"/>
    <xdr:pic>
      <xdr:nvPicPr>
        <xdr:cNvPr id="0" name="image3.png"/>
        <xdr:cNvPicPr preferRelativeResize="0"/>
      </xdr:nvPicPr>
      <xdr:blipFill>
        <a:blip cstate="print" r:embed="rId4"/>
        <a:stretch>
          <a:fillRect/>
        </a:stretch>
      </xdr:blipFill>
      <xdr:spPr>
        <a:prstGeom prst="rect">
          <a:avLst/>
        </a:prstGeom>
        <a:noFill/>
      </xdr:spPr>
    </xdr:pic>
    <xdr:clientData fLocksWithSheet="0"/>
  </xdr:oneCellAnchor>
  <xdr:oneCellAnchor>
    <xdr:from>
      <xdr:col>5</xdr:col>
      <xdr:colOff>0</xdr:colOff>
      <xdr:row>35</xdr:row>
      <xdr:rowOff>0</xdr:rowOff>
    </xdr:from>
    <xdr:ext cx="942975" cy="200025"/>
    <xdr:pic>
      <xdr:nvPicPr>
        <xdr:cNvPr id="0" name="image5.png"/>
        <xdr:cNvPicPr preferRelativeResize="0"/>
      </xdr:nvPicPr>
      <xdr:blipFill>
        <a:blip cstate="print" r:embed="rId5"/>
        <a:stretch>
          <a:fillRect/>
        </a:stretch>
      </xdr:blipFill>
      <xdr:spPr>
        <a:prstGeom prst="rect">
          <a:avLst/>
        </a:prstGeom>
        <a:noFill/>
      </xdr:spPr>
    </xdr:pic>
    <xdr:clientData fLocksWithSheet="0"/>
  </xdr:oneCellAnchor>
  <xdr:oneCellAnchor>
    <xdr:from>
      <xdr:col>5</xdr:col>
      <xdr:colOff>0</xdr:colOff>
      <xdr:row>38</xdr:row>
      <xdr:rowOff>0</xdr:rowOff>
    </xdr:from>
    <xdr:ext cx="238125" cy="200025"/>
    <xdr:pic>
      <xdr:nvPicPr>
        <xdr:cNvPr id="0" name="image4.png"/>
        <xdr:cNvPicPr preferRelativeResize="0"/>
      </xdr:nvPicPr>
      <xdr:blipFill>
        <a:blip cstate="print" r:embed="rId4"/>
        <a:stretch>
          <a:fillRect/>
        </a:stretch>
      </xdr:blipFill>
      <xdr:spPr>
        <a:prstGeom prst="rect">
          <a:avLst/>
        </a:prstGeom>
        <a:noFill/>
      </xdr:spPr>
    </xdr:pic>
    <xdr:clientData fLocksWithSheet="0"/>
  </xdr:oneCellAnchor>
  <xdr:oneCellAnchor>
    <xdr:from>
      <xdr:col>5</xdr:col>
      <xdr:colOff>0</xdr:colOff>
      <xdr:row>42</xdr:row>
      <xdr:rowOff>0</xdr:rowOff>
    </xdr:from>
    <xdr:ext cx="238125" cy="200025"/>
    <xdr:pic>
      <xdr:nvPicPr>
        <xdr:cNvPr id="0" name="image4.png"/>
        <xdr:cNvPicPr preferRelativeResize="0"/>
      </xdr:nvPicPr>
      <xdr:blipFill>
        <a:blip cstate="print" r:embed="rId4"/>
        <a:stretch>
          <a:fillRect/>
        </a:stretch>
      </xdr:blipFill>
      <xdr:spPr>
        <a:prstGeom prst="rect">
          <a:avLst/>
        </a:prstGeom>
        <a:noFill/>
      </xdr:spPr>
    </xdr:pic>
    <xdr:clientData fLocksWithSheet="0"/>
  </xdr:oneCellAnchor>
  <xdr:oneCellAnchor>
    <xdr:from>
      <xdr:col>5</xdr:col>
      <xdr:colOff>0</xdr:colOff>
      <xdr:row>49</xdr:row>
      <xdr:rowOff>0</xdr:rowOff>
    </xdr:from>
    <xdr:ext cx="133350" cy="200025"/>
    <xdr:pic>
      <xdr:nvPicPr>
        <xdr:cNvPr id="0" name="image10.png"/>
        <xdr:cNvPicPr preferRelativeResize="0"/>
      </xdr:nvPicPr>
      <xdr:blipFill>
        <a:blip cstate="print" r:embed="rId6"/>
        <a:stretch>
          <a:fillRect/>
        </a:stretch>
      </xdr:blipFill>
      <xdr:spPr>
        <a:prstGeom prst="rect">
          <a:avLst/>
        </a:prstGeom>
        <a:noFill/>
      </xdr:spPr>
    </xdr:pic>
    <xdr:clientData fLocksWithSheet="0"/>
  </xdr:oneCellAnchor>
  <xdr:oneCellAnchor>
    <xdr:from>
      <xdr:col>5</xdr:col>
      <xdr:colOff>0</xdr:colOff>
      <xdr:row>50</xdr:row>
      <xdr:rowOff>0</xdr:rowOff>
    </xdr:from>
    <xdr:ext cx="219075" cy="200025"/>
    <xdr:pic>
      <xdr:nvPicPr>
        <xdr:cNvPr id="0" name="image8.png"/>
        <xdr:cNvPicPr preferRelativeResize="0"/>
      </xdr:nvPicPr>
      <xdr:blipFill>
        <a:blip cstate="print" r:embed="rId2"/>
        <a:stretch>
          <a:fillRect/>
        </a:stretch>
      </xdr:blipFill>
      <xdr:spPr>
        <a:prstGeom prst="rect">
          <a:avLst/>
        </a:prstGeom>
        <a:noFill/>
      </xdr:spPr>
    </xdr:pic>
    <xdr:clientData fLocksWithSheet="0"/>
  </xdr:oneCellAnchor>
  <xdr:oneCellAnchor>
    <xdr:from>
      <xdr:col>5</xdr:col>
      <xdr:colOff>0</xdr:colOff>
      <xdr:row>53</xdr:row>
      <xdr:rowOff>0</xdr:rowOff>
    </xdr:from>
    <xdr:ext cx="85725" cy="190500"/>
    <xdr:pic>
      <xdr:nvPicPr>
        <xdr:cNvPr id="0" name="image14.png"/>
        <xdr:cNvPicPr preferRelativeResize="0"/>
      </xdr:nvPicPr>
      <xdr:blipFill>
        <a:blip cstate="print" r:embed="rId7"/>
        <a:stretch>
          <a:fillRect/>
        </a:stretch>
      </xdr:blipFill>
      <xdr:spPr>
        <a:prstGeom prst="rect">
          <a:avLst/>
        </a:prstGeom>
        <a:noFill/>
      </xdr:spPr>
    </xdr:pic>
    <xdr:clientData fLocksWithSheet="0"/>
  </xdr:oneCellAnchor>
  <xdr:oneCellAnchor>
    <xdr:from>
      <xdr:col>5</xdr:col>
      <xdr:colOff>0</xdr:colOff>
      <xdr:row>54</xdr:row>
      <xdr:rowOff>0</xdr:rowOff>
    </xdr:from>
    <xdr:ext cx="333375" cy="200025"/>
    <xdr:pic>
      <xdr:nvPicPr>
        <xdr:cNvPr id="0" name="image2.png"/>
        <xdr:cNvPicPr preferRelativeResize="0"/>
      </xdr:nvPicPr>
      <xdr:blipFill>
        <a:blip cstate="print" r:embed="rId8"/>
        <a:stretch>
          <a:fillRect/>
        </a:stretch>
      </xdr:blipFill>
      <xdr:spPr>
        <a:prstGeom prst="rect">
          <a:avLst/>
        </a:prstGeom>
        <a:noFill/>
      </xdr:spPr>
    </xdr:pic>
    <xdr:clientData fLocksWithSheet="0"/>
  </xdr:oneCellAnchor>
  <xdr:oneCellAnchor>
    <xdr:from>
      <xdr:col>5</xdr:col>
      <xdr:colOff>0</xdr:colOff>
      <xdr:row>58</xdr:row>
      <xdr:rowOff>0</xdr:rowOff>
    </xdr:from>
    <xdr:ext cx="314325" cy="200025"/>
    <xdr:pic>
      <xdr:nvPicPr>
        <xdr:cNvPr id="0" name="image1.png"/>
        <xdr:cNvPicPr preferRelativeResize="0"/>
      </xdr:nvPicPr>
      <xdr:blipFill>
        <a:blip cstate="print" r:embed="rId9"/>
        <a:stretch>
          <a:fillRect/>
        </a:stretch>
      </xdr:blipFill>
      <xdr:spPr>
        <a:prstGeom prst="rect">
          <a:avLst/>
        </a:prstGeom>
        <a:noFill/>
      </xdr:spPr>
    </xdr:pic>
    <xdr:clientData fLocksWithSheet="0"/>
  </xdr:oneCellAnchor>
  <xdr:oneCellAnchor>
    <xdr:from>
      <xdr:col>5</xdr:col>
      <xdr:colOff>0</xdr:colOff>
      <xdr:row>59</xdr:row>
      <xdr:rowOff>0</xdr:rowOff>
    </xdr:from>
    <xdr:ext cx="209550" cy="200025"/>
    <xdr:pic>
      <xdr:nvPicPr>
        <xdr:cNvPr id="0" name="image11.png"/>
        <xdr:cNvPicPr preferRelativeResize="0"/>
      </xdr:nvPicPr>
      <xdr:blipFill>
        <a:blip cstate="print" r:embed="rId1"/>
        <a:stretch>
          <a:fillRect/>
        </a:stretch>
      </xdr:blipFill>
      <xdr:spPr>
        <a:prstGeom prst="rect">
          <a:avLst/>
        </a:prstGeom>
        <a:noFill/>
      </xdr:spPr>
    </xdr:pic>
    <xdr:clientData fLocksWithSheet="0"/>
  </xdr:oneCellAnchor>
  <xdr:oneCellAnchor>
    <xdr:from>
      <xdr:col>5</xdr:col>
      <xdr:colOff>0</xdr:colOff>
      <xdr:row>61</xdr:row>
      <xdr:rowOff>0</xdr:rowOff>
    </xdr:from>
    <xdr:ext cx="133350" cy="200025"/>
    <xdr:pic>
      <xdr:nvPicPr>
        <xdr:cNvPr id="0" name="image7.png"/>
        <xdr:cNvPicPr preferRelativeResize="0"/>
      </xdr:nvPicPr>
      <xdr:blipFill>
        <a:blip cstate="print" r:embed="rId10"/>
        <a:stretch>
          <a:fillRect/>
        </a:stretch>
      </xdr:blipFill>
      <xdr:spPr>
        <a:prstGeom prst="rect">
          <a:avLst/>
        </a:prstGeom>
        <a:noFill/>
      </xdr:spPr>
    </xdr:pic>
    <xdr:clientData fLocksWithSheet="0"/>
  </xdr:oneCellAnchor>
  <xdr:oneCellAnchor>
    <xdr:from>
      <xdr:col>5</xdr:col>
      <xdr:colOff>0</xdr:colOff>
      <xdr:row>62</xdr:row>
      <xdr:rowOff>0</xdr:rowOff>
    </xdr:from>
    <xdr:ext cx="171450" cy="200025"/>
    <xdr:pic>
      <xdr:nvPicPr>
        <xdr:cNvPr id="0" name="image13.png"/>
        <xdr:cNvPicPr preferRelativeResize="0"/>
      </xdr:nvPicPr>
      <xdr:blipFill>
        <a:blip cstate="print" r:embed="rId11"/>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10</xdr:row>
      <xdr:rowOff>0</xdr:rowOff>
    </xdr:from>
    <xdr:ext cx="133350" cy="200025"/>
    <xdr:pic>
      <xdr:nvPicPr>
        <xdr:cNvPr id="0" name="image10.png"/>
        <xdr:cNvPicPr preferRelativeResize="0"/>
      </xdr:nvPicPr>
      <xdr:blipFill>
        <a:blip cstate="print" r:embed="rId1"/>
        <a:stretch>
          <a:fillRect/>
        </a:stretch>
      </xdr:blipFill>
      <xdr:spPr>
        <a:prstGeom prst="rect">
          <a:avLst/>
        </a:prstGeom>
        <a:noFill/>
      </xdr:spPr>
    </xdr:pic>
    <xdr:clientData fLocksWithSheet="0"/>
  </xdr:oneCellAnchor>
  <xdr:oneCellAnchor>
    <xdr:from>
      <xdr:col>5</xdr:col>
      <xdr:colOff>0</xdr:colOff>
      <xdr:row>11</xdr:row>
      <xdr:rowOff>0</xdr:rowOff>
    </xdr:from>
    <xdr:ext cx="333375" cy="200025"/>
    <xdr:pic>
      <xdr:nvPicPr>
        <xdr:cNvPr id="0" name="image2.png"/>
        <xdr:cNvPicPr preferRelativeResize="0"/>
      </xdr:nvPicPr>
      <xdr:blipFill>
        <a:blip cstate="print" r:embed="rId2"/>
        <a:stretch>
          <a:fillRect/>
        </a:stretch>
      </xdr:blipFill>
      <xdr:spPr>
        <a:prstGeom prst="rect">
          <a:avLst/>
        </a:prstGeom>
        <a:noFill/>
      </xdr:spPr>
    </xdr:pic>
    <xdr:clientData fLocksWithSheet="0"/>
  </xdr:oneCellAnchor>
  <xdr:oneCellAnchor>
    <xdr:from>
      <xdr:col>5</xdr:col>
      <xdr:colOff>0</xdr:colOff>
      <xdr:row>12</xdr:row>
      <xdr:rowOff>0</xdr:rowOff>
    </xdr:from>
    <xdr:ext cx="314325" cy="200025"/>
    <xdr:pic>
      <xdr:nvPicPr>
        <xdr:cNvPr id="0" name="image1.png"/>
        <xdr:cNvPicPr preferRelativeResize="0"/>
      </xdr:nvPicPr>
      <xdr:blipFill>
        <a:blip cstate="print" r:embed="rId3"/>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ables/table1.xml><?xml version="1.0" encoding="utf-8"?>
<table xmlns="http://schemas.openxmlformats.org/spreadsheetml/2006/main" ref="A10:J79" displayName="Group_Heuristic_Evaluations" name="Group_Heuristic_Evaluations" id="1">
  <autoFilter ref="$A$10:$J$79">
    <filterColumn colId="3">
      <filters>
        <filter val="3"/>
        <filter val="4"/>
      </filters>
    </filterColumn>
  </autoFilter>
  <tableColumns count="10">
    <tableColumn name="Problem #" id="1"/>
    <tableColumn name="Heuristic " id="2"/>
    <tableColumn name="Task" id="3"/>
    <tableColumn name="Severity" id="4"/>
    <tableColumn name="Description" id="5"/>
    <tableColumn name="Images" id="6"/>
    <tableColumn name="Rationale" id="7"/>
    <tableColumn name="Fix" id="8"/>
    <tableColumn name="Found by" id="9"/>
    <tableColumn name="Column 1" id="10"/>
  </tableColumns>
  <tableStyleInfo name="Group Heuristic Evaluation-style" showColumnStripes="0" showFirstColumn="1" showLastColumn="1" showRowStripes="1"/>
</table>
</file>

<file path=xl/tables/table2.xml><?xml version="1.0" encoding="utf-8"?>
<table xmlns="http://schemas.openxmlformats.org/spreadsheetml/2006/main" headerRowCount="0" ref="A2:H26" displayName="Table_1" name="Table_1" id="2">
  <tableColumns count="8">
    <tableColumn name="Column1" id="1"/>
    <tableColumn name="Column2" id="2"/>
    <tableColumn name="Column3" id="3"/>
    <tableColumn name="Column4" id="4"/>
    <tableColumn name="Column5" id="5"/>
    <tableColumn name="Column6" id="6"/>
    <tableColumn name="Column7" id="7"/>
    <tableColumn name="Column8" id="8"/>
  </tableColumns>
  <tableStyleInfo name="EDITS based on heuristics-style" showColumnStripes="0" showFirstColumn="1" showLastColumn="1" showRowStripes="1"/>
</table>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 Id="rId3"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 Id="rId3" Type="http://schemas.openxmlformats.org/officeDocument/2006/relationships/table" Target="../tables/table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pane ySplit="10.0" topLeftCell="A11" activePane="bottomLeft" state="frozen"/>
      <selection activeCell="B12" sqref="B12" pane="bottomLeft"/>
    </sheetView>
  </sheetViews>
  <sheetFormatPr customHeight="1" defaultColWidth="12.63" defaultRowHeight="15.75"/>
  <cols>
    <col customWidth="1" min="1" max="1" width="13.25"/>
    <col customWidth="1" min="2" max="2" width="30.13"/>
    <col customWidth="1" min="3" max="4" width="22.63"/>
    <col customWidth="1" min="5" max="5" width="28.75"/>
    <col customWidth="1" min="6" max="6" width="23.75"/>
    <col customWidth="1" min="7" max="7" width="35.38"/>
    <col customWidth="1" min="8" max="10" width="22.63"/>
    <col customWidth="1" min="11" max="11" width="15.13"/>
  </cols>
  <sheetData>
    <row r="1" ht="69.0" customHeight="1">
      <c r="A1" s="1" t="s">
        <v>0</v>
      </c>
      <c r="B1" s="2" t="s">
        <v>1</v>
      </c>
      <c r="F1" s="3"/>
      <c r="G1" s="4" t="s">
        <v>2</v>
      </c>
    </row>
    <row r="2">
      <c r="A2" s="3"/>
      <c r="B2" s="3"/>
      <c r="C2" s="3"/>
      <c r="D2" s="3"/>
      <c r="E2" s="3"/>
      <c r="F2" s="3"/>
      <c r="G2" s="3"/>
    </row>
    <row r="3">
      <c r="A3" s="3"/>
      <c r="B3" s="3"/>
      <c r="C3" s="3"/>
      <c r="D3" s="5" t="s">
        <v>3</v>
      </c>
      <c r="F3" s="3"/>
      <c r="G3" s="6" t="s">
        <v>4</v>
      </c>
    </row>
    <row r="4">
      <c r="A4" s="7" t="s">
        <v>5</v>
      </c>
      <c r="B4" s="5" t="s">
        <v>6</v>
      </c>
      <c r="C4" s="5"/>
      <c r="D4" s="7" t="s">
        <v>7</v>
      </c>
      <c r="E4" s="5"/>
      <c r="F4" s="3"/>
      <c r="G4" s="3"/>
    </row>
    <row r="5">
      <c r="A5" s="7" t="s">
        <v>8</v>
      </c>
      <c r="B5" s="5" t="s">
        <v>9</v>
      </c>
      <c r="C5" s="5"/>
      <c r="D5" s="7" t="s">
        <v>10</v>
      </c>
      <c r="E5" s="5"/>
      <c r="F5" s="3"/>
      <c r="G5" s="1"/>
    </row>
    <row r="6">
      <c r="A6" s="7" t="s">
        <v>11</v>
      </c>
      <c r="B6" s="5" t="s">
        <v>12</v>
      </c>
      <c r="C6" s="5"/>
      <c r="D6" s="7" t="s">
        <v>13</v>
      </c>
      <c r="E6" s="5"/>
      <c r="F6" s="3"/>
      <c r="G6" s="3"/>
    </row>
    <row r="7">
      <c r="A7" s="3"/>
      <c r="B7" s="3"/>
      <c r="C7" s="3"/>
      <c r="D7" s="7" t="s">
        <v>14</v>
      </c>
      <c r="E7" s="8"/>
      <c r="F7" s="3"/>
      <c r="G7" s="3"/>
    </row>
    <row r="8">
      <c r="A8" s="3"/>
      <c r="B8" s="3"/>
      <c r="C8" s="3"/>
      <c r="D8" s="3"/>
      <c r="E8" s="3"/>
      <c r="F8" s="3"/>
      <c r="G8" s="3"/>
    </row>
    <row r="9">
      <c r="A9" s="3"/>
      <c r="B9" s="3"/>
      <c r="C9" s="3"/>
      <c r="D9" s="3"/>
      <c r="E9" s="5"/>
      <c r="F9" s="5" t="s">
        <v>15</v>
      </c>
      <c r="G9" s="3"/>
    </row>
    <row r="10" ht="22.5" customHeight="1">
      <c r="A10" s="9" t="s">
        <v>16</v>
      </c>
      <c r="B10" s="9" t="s">
        <v>17</v>
      </c>
      <c r="C10" s="9" t="s">
        <v>18</v>
      </c>
      <c r="D10" s="9" t="s">
        <v>19</v>
      </c>
      <c r="E10" s="9" t="s">
        <v>20</v>
      </c>
      <c r="F10" s="9" t="s">
        <v>21</v>
      </c>
      <c r="G10" s="9" t="s">
        <v>22</v>
      </c>
      <c r="H10" s="9" t="s">
        <v>23</v>
      </c>
      <c r="I10" s="9" t="s">
        <v>24</v>
      </c>
      <c r="J10" s="10" t="s">
        <v>25</v>
      </c>
    </row>
    <row r="11" ht="22.5" hidden="1" customHeight="1">
      <c r="A11" s="11">
        <f t="shared" ref="A11:A79" si="1">ROW() - 10</f>
        <v>1</v>
      </c>
      <c r="B11" s="12" t="s">
        <v>26</v>
      </c>
      <c r="C11" s="12" t="s">
        <v>27</v>
      </c>
      <c r="D11" s="13">
        <v>1.0</v>
      </c>
      <c r="E11" s="14" t="s">
        <v>28</v>
      </c>
      <c r="F11" s="15"/>
      <c r="G11" s="16" t="s">
        <v>29</v>
      </c>
      <c r="H11" s="17" t="s">
        <v>30</v>
      </c>
      <c r="I11" s="18" t="s">
        <v>31</v>
      </c>
      <c r="J11" s="19"/>
    </row>
    <row r="12" ht="22.5" customHeight="1">
      <c r="A12" s="11">
        <f t="shared" si="1"/>
        <v>2</v>
      </c>
      <c r="B12" s="20" t="s">
        <v>32</v>
      </c>
      <c r="C12" s="20" t="s">
        <v>27</v>
      </c>
      <c r="D12" s="21">
        <v>3.0</v>
      </c>
      <c r="E12" s="22" t="s">
        <v>33</v>
      </c>
      <c r="F12" s="23"/>
      <c r="G12" s="24" t="s">
        <v>34</v>
      </c>
      <c r="H12" s="25" t="s">
        <v>35</v>
      </c>
      <c r="I12" s="18" t="s">
        <v>36</v>
      </c>
      <c r="J12" s="19"/>
    </row>
    <row r="13" ht="22.5" customHeight="1">
      <c r="A13" s="26">
        <f t="shared" si="1"/>
        <v>3</v>
      </c>
      <c r="B13" s="27" t="s">
        <v>37</v>
      </c>
      <c r="C13" s="27" t="s">
        <v>38</v>
      </c>
      <c r="D13" s="28">
        <v>4.0</v>
      </c>
      <c r="E13" s="29" t="s">
        <v>39</v>
      </c>
      <c r="F13" s="30"/>
      <c r="G13" s="31" t="s">
        <v>40</v>
      </c>
      <c r="H13" s="32" t="s">
        <v>41</v>
      </c>
      <c r="I13" s="33" t="s">
        <v>42</v>
      </c>
      <c r="J13" s="26" t="s">
        <v>43</v>
      </c>
      <c r="K13" s="34"/>
      <c r="L13" s="34"/>
      <c r="M13" s="34"/>
      <c r="N13" s="34"/>
      <c r="O13" s="34"/>
      <c r="P13" s="34"/>
      <c r="Q13" s="34"/>
      <c r="R13" s="34"/>
      <c r="S13" s="34"/>
      <c r="T13" s="34"/>
      <c r="U13" s="34"/>
      <c r="V13" s="34"/>
      <c r="W13" s="34"/>
      <c r="X13" s="34"/>
      <c r="Y13" s="34"/>
      <c r="Z13" s="34"/>
      <c r="AA13" s="34"/>
      <c r="AB13" s="34"/>
      <c r="AC13" s="34"/>
      <c r="AD13" s="34"/>
      <c r="AE13" s="34"/>
      <c r="AF13" s="34"/>
    </row>
    <row r="14" ht="22.5" customHeight="1">
      <c r="A14" s="26">
        <f t="shared" si="1"/>
        <v>4</v>
      </c>
      <c r="B14" s="27" t="s">
        <v>37</v>
      </c>
      <c r="C14" s="27" t="s">
        <v>38</v>
      </c>
      <c r="D14" s="35">
        <v>4.0</v>
      </c>
      <c r="E14" s="36" t="s">
        <v>44</v>
      </c>
      <c r="F14" s="37"/>
      <c r="G14" s="38" t="s">
        <v>45</v>
      </c>
      <c r="H14" s="39" t="s">
        <v>46</v>
      </c>
      <c r="I14" s="33"/>
      <c r="J14" s="26"/>
      <c r="K14" s="34"/>
      <c r="L14" s="34"/>
      <c r="M14" s="34"/>
      <c r="N14" s="34"/>
      <c r="O14" s="34"/>
      <c r="P14" s="34"/>
      <c r="Q14" s="34"/>
      <c r="R14" s="34"/>
      <c r="S14" s="34"/>
      <c r="T14" s="34"/>
      <c r="U14" s="34"/>
      <c r="V14" s="34"/>
      <c r="W14" s="34"/>
      <c r="X14" s="34"/>
      <c r="Y14" s="34"/>
      <c r="Z14" s="34"/>
      <c r="AA14" s="34"/>
      <c r="AB14" s="34"/>
      <c r="AC14" s="34"/>
      <c r="AD14" s="34"/>
      <c r="AE14" s="34"/>
      <c r="AF14" s="34"/>
    </row>
    <row r="15" ht="22.5" customHeight="1">
      <c r="A15" s="11">
        <f t="shared" si="1"/>
        <v>5</v>
      </c>
      <c r="B15" s="40" t="s">
        <v>37</v>
      </c>
      <c r="C15" s="20" t="s">
        <v>38</v>
      </c>
      <c r="D15" s="21">
        <v>3.0</v>
      </c>
      <c r="E15" s="41" t="s">
        <v>47</v>
      </c>
      <c r="F15" s="23"/>
      <c r="G15" s="24" t="s">
        <v>48</v>
      </c>
      <c r="H15" s="25" t="s">
        <v>49</v>
      </c>
      <c r="I15" s="18" t="s">
        <v>50</v>
      </c>
      <c r="J15" s="42"/>
    </row>
    <row r="16" ht="22.5" customHeight="1">
      <c r="A16" s="11">
        <f t="shared" si="1"/>
        <v>6</v>
      </c>
      <c r="B16" s="43" t="s">
        <v>51</v>
      </c>
      <c r="C16" s="43" t="s">
        <v>27</v>
      </c>
      <c r="D16" s="44">
        <v>3.0</v>
      </c>
      <c r="E16" s="45" t="s">
        <v>52</v>
      </c>
      <c r="F16" s="15"/>
      <c r="G16" s="46" t="s">
        <v>53</v>
      </c>
      <c r="H16" s="17" t="s">
        <v>54</v>
      </c>
      <c r="I16" s="18" t="s">
        <v>55</v>
      </c>
      <c r="J16" s="42"/>
    </row>
    <row r="17" ht="22.5" customHeight="1">
      <c r="A17" s="26">
        <f t="shared" si="1"/>
        <v>7</v>
      </c>
      <c r="B17" s="47" t="s">
        <v>56</v>
      </c>
      <c r="C17" s="47" t="s">
        <v>57</v>
      </c>
      <c r="D17" s="48">
        <v>4.0</v>
      </c>
      <c r="E17" s="49" t="s">
        <v>58</v>
      </c>
      <c r="F17" s="37"/>
      <c r="G17" s="38" t="s">
        <v>59</v>
      </c>
      <c r="H17" s="39" t="s">
        <v>60</v>
      </c>
      <c r="I17" s="33" t="s">
        <v>61</v>
      </c>
      <c r="J17" s="50"/>
      <c r="K17" s="34"/>
      <c r="L17" s="34"/>
      <c r="M17" s="34"/>
      <c r="N17" s="34"/>
      <c r="O17" s="34"/>
      <c r="P17" s="34"/>
      <c r="Q17" s="34"/>
      <c r="R17" s="34"/>
      <c r="S17" s="34"/>
      <c r="T17" s="34"/>
      <c r="U17" s="34"/>
      <c r="V17" s="34"/>
      <c r="W17" s="34"/>
      <c r="X17" s="34"/>
      <c r="Y17" s="34"/>
      <c r="Z17" s="34"/>
      <c r="AA17" s="34"/>
      <c r="AB17" s="34"/>
      <c r="AC17" s="34"/>
      <c r="AD17" s="34"/>
      <c r="AE17" s="34"/>
      <c r="AF17" s="34"/>
    </row>
    <row r="18" ht="22.5" hidden="1" customHeight="1">
      <c r="A18" s="11">
        <f t="shared" si="1"/>
        <v>8</v>
      </c>
      <c r="B18" s="43" t="s">
        <v>56</v>
      </c>
      <c r="C18" s="43" t="s">
        <v>57</v>
      </c>
      <c r="D18" s="51">
        <v>2.0</v>
      </c>
      <c r="E18" s="45" t="s">
        <v>62</v>
      </c>
      <c r="F18" s="15"/>
      <c r="G18" s="46" t="s">
        <v>63</v>
      </c>
      <c r="H18" s="17" t="s">
        <v>64</v>
      </c>
      <c r="I18" s="18" t="s">
        <v>65</v>
      </c>
      <c r="J18" s="42"/>
    </row>
    <row r="19" ht="22.5" customHeight="1">
      <c r="A19" s="11">
        <f t="shared" si="1"/>
        <v>9</v>
      </c>
      <c r="B19" s="40" t="s">
        <v>37</v>
      </c>
      <c r="C19" s="40" t="s">
        <v>66</v>
      </c>
      <c r="D19" s="52">
        <v>3.0</v>
      </c>
      <c r="E19" s="22" t="s">
        <v>67</v>
      </c>
      <c r="F19" s="23"/>
      <c r="G19" s="24" t="s">
        <v>68</v>
      </c>
      <c r="H19" s="25" t="s">
        <v>69</v>
      </c>
      <c r="I19" s="18" t="s">
        <v>42</v>
      </c>
      <c r="J19" s="42"/>
    </row>
    <row r="20" ht="22.5" customHeight="1">
      <c r="A20" s="26">
        <f t="shared" si="1"/>
        <v>10</v>
      </c>
      <c r="B20" s="53" t="s">
        <v>37</v>
      </c>
      <c r="C20" s="53" t="s">
        <v>27</v>
      </c>
      <c r="D20" s="54">
        <v>3.0</v>
      </c>
      <c r="E20" s="55" t="s">
        <v>70</v>
      </c>
      <c r="F20" s="30"/>
      <c r="G20" s="31" t="s">
        <v>71</v>
      </c>
      <c r="H20" s="32" t="s">
        <v>72</v>
      </c>
      <c r="I20" s="33" t="s">
        <v>73</v>
      </c>
      <c r="J20" s="50"/>
      <c r="K20" s="34"/>
      <c r="L20" s="34"/>
      <c r="M20" s="34"/>
      <c r="N20" s="34"/>
      <c r="O20" s="34"/>
      <c r="P20" s="34"/>
      <c r="Q20" s="34"/>
      <c r="R20" s="34"/>
      <c r="S20" s="34"/>
      <c r="T20" s="34"/>
      <c r="U20" s="34"/>
      <c r="V20" s="34"/>
      <c r="W20" s="34"/>
      <c r="X20" s="34"/>
      <c r="Y20" s="34"/>
      <c r="Z20" s="34"/>
      <c r="AA20" s="34"/>
      <c r="AB20" s="34"/>
      <c r="AC20" s="34"/>
      <c r="AD20" s="34"/>
      <c r="AE20" s="34"/>
      <c r="AF20" s="34"/>
    </row>
    <row r="21" ht="22.5" hidden="1" customHeight="1">
      <c r="A21" s="11">
        <f t="shared" si="1"/>
        <v>11</v>
      </c>
      <c r="B21" s="40" t="s">
        <v>56</v>
      </c>
      <c r="C21" s="40" t="s">
        <v>38</v>
      </c>
      <c r="D21" s="56">
        <v>1.0</v>
      </c>
      <c r="E21" s="22" t="s">
        <v>74</v>
      </c>
      <c r="F21" s="23"/>
      <c r="G21" s="24" t="s">
        <v>75</v>
      </c>
      <c r="H21" s="25" t="s">
        <v>76</v>
      </c>
      <c r="I21" s="18" t="s">
        <v>77</v>
      </c>
      <c r="J21" s="42"/>
    </row>
    <row r="22" ht="22.5" customHeight="1">
      <c r="A22" s="11">
        <f t="shared" si="1"/>
        <v>12</v>
      </c>
      <c r="B22" s="43" t="s">
        <v>26</v>
      </c>
      <c r="C22" s="43" t="s">
        <v>38</v>
      </c>
      <c r="D22" s="57">
        <v>3.0</v>
      </c>
      <c r="E22" s="45" t="s">
        <v>78</v>
      </c>
      <c r="F22" s="15"/>
      <c r="G22" s="46" t="s">
        <v>79</v>
      </c>
      <c r="H22" s="17" t="s">
        <v>80</v>
      </c>
      <c r="I22" s="18" t="s">
        <v>81</v>
      </c>
      <c r="J22" s="42"/>
    </row>
    <row r="23" ht="22.5" hidden="1" customHeight="1">
      <c r="A23" s="11">
        <f t="shared" si="1"/>
        <v>13</v>
      </c>
      <c r="B23" s="40" t="s">
        <v>51</v>
      </c>
      <c r="C23" s="40" t="s">
        <v>27</v>
      </c>
      <c r="D23" s="58">
        <v>2.0</v>
      </c>
      <c r="E23" s="22" t="s">
        <v>82</v>
      </c>
      <c r="F23" s="23"/>
      <c r="G23" s="24" t="s">
        <v>83</v>
      </c>
      <c r="H23" s="25" t="s">
        <v>84</v>
      </c>
      <c r="I23" s="18" t="s">
        <v>77</v>
      </c>
      <c r="J23" s="42"/>
    </row>
    <row r="24" ht="22.5" hidden="1" customHeight="1">
      <c r="A24" s="11">
        <f t="shared" si="1"/>
        <v>14</v>
      </c>
      <c r="B24" s="40" t="s">
        <v>26</v>
      </c>
      <c r="C24" s="40" t="s">
        <v>57</v>
      </c>
      <c r="D24" s="58">
        <v>2.0</v>
      </c>
      <c r="E24" s="22" t="s">
        <v>85</v>
      </c>
      <c r="F24" s="23"/>
      <c r="G24" s="24" t="s">
        <v>86</v>
      </c>
      <c r="H24" s="25" t="s">
        <v>87</v>
      </c>
      <c r="I24" s="18" t="s">
        <v>55</v>
      </c>
      <c r="J24" s="42"/>
    </row>
    <row r="25" ht="22.5" customHeight="1">
      <c r="A25" s="11">
        <f t="shared" si="1"/>
        <v>15</v>
      </c>
      <c r="B25" s="40" t="s">
        <v>32</v>
      </c>
      <c r="C25" s="40" t="s">
        <v>27</v>
      </c>
      <c r="D25" s="52">
        <v>3.0</v>
      </c>
      <c r="E25" s="22" t="s">
        <v>88</v>
      </c>
      <c r="F25" s="23"/>
      <c r="G25" s="24" t="s">
        <v>89</v>
      </c>
      <c r="H25" s="25" t="s">
        <v>90</v>
      </c>
      <c r="I25" s="18" t="s">
        <v>91</v>
      </c>
      <c r="J25" s="42"/>
    </row>
    <row r="26" ht="22.5" customHeight="1">
      <c r="A26" s="11">
        <f t="shared" si="1"/>
        <v>16</v>
      </c>
      <c r="B26" s="43" t="s">
        <v>37</v>
      </c>
      <c r="C26" s="43" t="s">
        <v>66</v>
      </c>
      <c r="D26" s="59">
        <v>3.0</v>
      </c>
      <c r="E26" s="45" t="s">
        <v>92</v>
      </c>
      <c r="F26" s="15"/>
      <c r="G26" s="46" t="s">
        <v>93</v>
      </c>
      <c r="H26" s="17" t="s">
        <v>94</v>
      </c>
      <c r="I26" s="18" t="s">
        <v>95</v>
      </c>
      <c r="J26" s="42"/>
    </row>
    <row r="27" ht="22.5" hidden="1" customHeight="1">
      <c r="A27" s="11">
        <f t="shared" si="1"/>
        <v>17</v>
      </c>
      <c r="B27" s="40" t="s">
        <v>96</v>
      </c>
      <c r="C27" s="40" t="s">
        <v>27</v>
      </c>
      <c r="D27" s="58">
        <v>2.0</v>
      </c>
      <c r="E27" s="22" t="s">
        <v>97</v>
      </c>
      <c r="F27" s="23"/>
      <c r="G27" s="24" t="s">
        <v>98</v>
      </c>
      <c r="H27" s="25" t="s">
        <v>99</v>
      </c>
      <c r="I27" s="18" t="s">
        <v>55</v>
      </c>
      <c r="J27" s="42"/>
    </row>
    <row r="28" ht="22.5" hidden="1" customHeight="1">
      <c r="A28" s="11">
        <f t="shared" si="1"/>
        <v>18</v>
      </c>
      <c r="B28" s="60" t="s">
        <v>100</v>
      </c>
      <c r="C28" s="43" t="s">
        <v>57</v>
      </c>
      <c r="D28" s="57">
        <v>0.0</v>
      </c>
      <c r="E28" s="14" t="s">
        <v>101</v>
      </c>
      <c r="F28" s="15"/>
      <c r="G28" s="16" t="s">
        <v>102</v>
      </c>
      <c r="H28" s="61" t="s">
        <v>103</v>
      </c>
      <c r="I28" s="18" t="s">
        <v>77</v>
      </c>
      <c r="J28" s="42"/>
    </row>
    <row r="29" ht="22.5" hidden="1" customHeight="1">
      <c r="A29" s="11">
        <f t="shared" si="1"/>
        <v>19</v>
      </c>
      <c r="B29" s="40" t="s">
        <v>37</v>
      </c>
      <c r="C29" s="40" t="s">
        <v>27</v>
      </c>
      <c r="D29" s="56">
        <v>1.0</v>
      </c>
      <c r="E29" s="22" t="s">
        <v>104</v>
      </c>
      <c r="F29" s="23"/>
      <c r="G29" s="24" t="s">
        <v>105</v>
      </c>
      <c r="H29" s="25" t="s">
        <v>106</v>
      </c>
      <c r="I29" s="18" t="s">
        <v>61</v>
      </c>
      <c r="J29" s="42"/>
    </row>
    <row r="30" ht="22.5" hidden="1" customHeight="1">
      <c r="A30" s="11">
        <f t="shared" si="1"/>
        <v>20</v>
      </c>
      <c r="B30" s="43" t="s">
        <v>56</v>
      </c>
      <c r="C30" s="43" t="s">
        <v>38</v>
      </c>
      <c r="D30" s="62">
        <v>1.0</v>
      </c>
      <c r="E30" s="45" t="s">
        <v>107</v>
      </c>
      <c r="F30" s="15"/>
      <c r="G30" s="46" t="s">
        <v>108</v>
      </c>
      <c r="H30" s="17" t="s">
        <v>109</v>
      </c>
      <c r="I30" s="18" t="s">
        <v>55</v>
      </c>
      <c r="J30" s="42"/>
    </row>
    <row r="31" ht="22.5" hidden="1" customHeight="1">
      <c r="A31" s="11">
        <f t="shared" si="1"/>
        <v>21</v>
      </c>
      <c r="B31" s="40" t="s">
        <v>37</v>
      </c>
      <c r="C31" s="40" t="s">
        <v>38</v>
      </c>
      <c r="D31" s="58">
        <v>2.0</v>
      </c>
      <c r="E31" s="22" t="s">
        <v>110</v>
      </c>
      <c r="F31" s="23"/>
      <c r="G31" s="24" t="s">
        <v>111</v>
      </c>
      <c r="H31" s="25" t="s">
        <v>112</v>
      </c>
      <c r="I31" s="18" t="s">
        <v>77</v>
      </c>
      <c r="J31" s="42"/>
    </row>
    <row r="32" ht="22.5" hidden="1" customHeight="1">
      <c r="A32" s="11">
        <f t="shared" si="1"/>
        <v>22</v>
      </c>
      <c r="B32" s="43" t="s">
        <v>37</v>
      </c>
      <c r="C32" s="43" t="s">
        <v>113</v>
      </c>
      <c r="D32" s="62">
        <v>1.0</v>
      </c>
      <c r="E32" s="45" t="s">
        <v>114</v>
      </c>
      <c r="F32" s="15"/>
      <c r="G32" s="46" t="s">
        <v>115</v>
      </c>
      <c r="H32" s="17" t="s">
        <v>116</v>
      </c>
      <c r="I32" s="18" t="s">
        <v>117</v>
      </c>
      <c r="J32" s="42"/>
    </row>
    <row r="33" ht="22.5" hidden="1" customHeight="1">
      <c r="A33" s="11">
        <f t="shared" si="1"/>
        <v>23</v>
      </c>
      <c r="B33" s="40" t="s">
        <v>118</v>
      </c>
      <c r="C33" s="40" t="s">
        <v>38</v>
      </c>
      <c r="D33" s="58">
        <v>2.0</v>
      </c>
      <c r="E33" s="22" t="s">
        <v>119</v>
      </c>
      <c r="F33" s="23"/>
      <c r="G33" s="24" t="s">
        <v>120</v>
      </c>
      <c r="H33" s="25" t="s">
        <v>121</v>
      </c>
      <c r="I33" s="18" t="s">
        <v>55</v>
      </c>
      <c r="J33" s="42"/>
    </row>
    <row r="34" ht="22.5" hidden="1" customHeight="1">
      <c r="A34" s="11">
        <f t="shared" si="1"/>
        <v>24</v>
      </c>
      <c r="B34" s="43" t="s">
        <v>26</v>
      </c>
      <c r="C34" s="43" t="s">
        <v>57</v>
      </c>
      <c r="D34" s="62">
        <v>1.0</v>
      </c>
      <c r="E34" s="45" t="s">
        <v>122</v>
      </c>
      <c r="F34" s="15"/>
      <c r="G34" s="46" t="s">
        <v>123</v>
      </c>
      <c r="H34" s="17" t="s">
        <v>124</v>
      </c>
      <c r="I34" s="18" t="s">
        <v>77</v>
      </c>
      <c r="J34" s="42"/>
    </row>
    <row r="35" ht="22.5" customHeight="1">
      <c r="A35" s="11">
        <f t="shared" si="1"/>
        <v>25</v>
      </c>
      <c r="B35" s="40" t="s">
        <v>37</v>
      </c>
      <c r="C35" s="40" t="s">
        <v>57</v>
      </c>
      <c r="D35" s="52">
        <v>3.0</v>
      </c>
      <c r="E35" s="22" t="s">
        <v>125</v>
      </c>
      <c r="F35" s="23"/>
      <c r="G35" s="24" t="s">
        <v>126</v>
      </c>
      <c r="H35" s="25" t="s">
        <v>127</v>
      </c>
      <c r="I35" s="18" t="s">
        <v>55</v>
      </c>
      <c r="J35" s="42"/>
    </row>
    <row r="36" ht="22.5" hidden="1" customHeight="1">
      <c r="A36" s="11">
        <f t="shared" si="1"/>
        <v>26</v>
      </c>
      <c r="B36" s="43" t="s">
        <v>26</v>
      </c>
      <c r="C36" s="43" t="s">
        <v>113</v>
      </c>
      <c r="D36" s="62">
        <v>1.0</v>
      </c>
      <c r="E36" s="45" t="s">
        <v>128</v>
      </c>
      <c r="F36" s="15"/>
      <c r="G36" s="46" t="s">
        <v>129</v>
      </c>
      <c r="H36" s="17" t="s">
        <v>130</v>
      </c>
      <c r="I36" s="18" t="s">
        <v>131</v>
      </c>
      <c r="J36" s="42"/>
    </row>
    <row r="37" ht="22.5" hidden="1" customHeight="1">
      <c r="A37" s="11">
        <f t="shared" si="1"/>
        <v>27</v>
      </c>
      <c r="B37" s="40" t="s">
        <v>51</v>
      </c>
      <c r="C37" s="40" t="s">
        <v>38</v>
      </c>
      <c r="D37" s="58">
        <v>2.0</v>
      </c>
      <c r="E37" s="22" t="s">
        <v>132</v>
      </c>
      <c r="F37" s="23"/>
      <c r="G37" s="24" t="s">
        <v>133</v>
      </c>
      <c r="H37" s="25" t="s">
        <v>134</v>
      </c>
      <c r="I37" s="18" t="s">
        <v>55</v>
      </c>
      <c r="J37" s="42"/>
    </row>
    <row r="38" ht="22.5" hidden="1" customHeight="1">
      <c r="A38" s="11">
        <f t="shared" si="1"/>
        <v>28</v>
      </c>
      <c r="B38" s="43" t="s">
        <v>118</v>
      </c>
      <c r="C38" s="43" t="s">
        <v>27</v>
      </c>
      <c r="D38" s="62">
        <v>1.0</v>
      </c>
      <c r="E38" s="45" t="s">
        <v>135</v>
      </c>
      <c r="F38" s="15"/>
      <c r="G38" s="46" t="s">
        <v>136</v>
      </c>
      <c r="H38" s="17" t="s">
        <v>137</v>
      </c>
      <c r="I38" s="18" t="s">
        <v>55</v>
      </c>
      <c r="J38" s="42"/>
    </row>
    <row r="39" ht="22.5" hidden="1" customHeight="1">
      <c r="A39" s="11">
        <f t="shared" si="1"/>
        <v>29</v>
      </c>
      <c r="B39" s="40" t="s">
        <v>26</v>
      </c>
      <c r="C39" s="40" t="s">
        <v>27</v>
      </c>
      <c r="D39" s="58">
        <v>2.0</v>
      </c>
      <c r="E39" s="22" t="s">
        <v>138</v>
      </c>
      <c r="F39" s="23"/>
      <c r="G39" s="24" t="s">
        <v>139</v>
      </c>
      <c r="H39" s="25" t="s">
        <v>140</v>
      </c>
      <c r="I39" s="18" t="s">
        <v>77</v>
      </c>
      <c r="J39" s="42"/>
    </row>
    <row r="40" ht="22.5" hidden="1" customHeight="1">
      <c r="A40" s="11">
        <f t="shared" si="1"/>
        <v>30</v>
      </c>
      <c r="B40" s="43" t="s">
        <v>118</v>
      </c>
      <c r="C40" s="43" t="s">
        <v>57</v>
      </c>
      <c r="D40" s="51">
        <v>2.0</v>
      </c>
      <c r="E40" s="45" t="s">
        <v>141</v>
      </c>
      <c r="F40" s="15"/>
      <c r="G40" s="46" t="s">
        <v>142</v>
      </c>
      <c r="H40" s="17" t="s">
        <v>143</v>
      </c>
      <c r="I40" s="18" t="s">
        <v>131</v>
      </c>
      <c r="J40" s="42"/>
    </row>
    <row r="41" ht="22.5" customHeight="1">
      <c r="A41" s="11">
        <f t="shared" si="1"/>
        <v>31</v>
      </c>
      <c r="B41" s="40" t="s">
        <v>26</v>
      </c>
      <c r="C41" s="40" t="s">
        <v>27</v>
      </c>
      <c r="D41" s="52">
        <v>3.0</v>
      </c>
      <c r="E41" s="22" t="s">
        <v>144</v>
      </c>
      <c r="F41" s="23"/>
      <c r="G41" s="24" t="s">
        <v>145</v>
      </c>
      <c r="H41" s="25" t="s">
        <v>146</v>
      </c>
      <c r="I41" s="18" t="s">
        <v>77</v>
      </c>
      <c r="J41" s="42"/>
    </row>
    <row r="42" ht="22.5" hidden="1" customHeight="1">
      <c r="A42" s="11">
        <f t="shared" si="1"/>
        <v>32</v>
      </c>
      <c r="B42" s="43" t="s">
        <v>37</v>
      </c>
      <c r="C42" s="43" t="s">
        <v>38</v>
      </c>
      <c r="D42" s="51">
        <v>2.0</v>
      </c>
      <c r="E42" s="45" t="s">
        <v>147</v>
      </c>
      <c r="F42" s="15"/>
      <c r="G42" s="46" t="s">
        <v>148</v>
      </c>
      <c r="H42" s="17" t="s">
        <v>149</v>
      </c>
      <c r="I42" s="18" t="s">
        <v>77</v>
      </c>
      <c r="J42" s="42"/>
    </row>
    <row r="43" ht="22.5" hidden="1" customHeight="1">
      <c r="A43" s="11">
        <f t="shared" si="1"/>
        <v>33</v>
      </c>
      <c r="B43" s="63" t="s">
        <v>51</v>
      </c>
      <c r="C43" s="63" t="s">
        <v>27</v>
      </c>
      <c r="D43" s="64">
        <v>1.0</v>
      </c>
      <c r="E43" s="45" t="s">
        <v>150</v>
      </c>
      <c r="F43" s="23"/>
      <c r="G43" s="46" t="s">
        <v>151</v>
      </c>
      <c r="H43" s="17" t="s">
        <v>152</v>
      </c>
      <c r="I43" s="18" t="s">
        <v>153</v>
      </c>
      <c r="J43" s="42"/>
    </row>
    <row r="44" ht="22.5" hidden="1" customHeight="1">
      <c r="A44" s="11">
        <f t="shared" si="1"/>
        <v>34</v>
      </c>
      <c r="B44" s="63" t="s">
        <v>51</v>
      </c>
      <c r="C44" s="63" t="s">
        <v>66</v>
      </c>
      <c r="D44" s="64">
        <v>1.0</v>
      </c>
      <c r="E44" s="45" t="s">
        <v>154</v>
      </c>
      <c r="F44" s="15"/>
      <c r="G44" s="46" t="s">
        <v>155</v>
      </c>
      <c r="H44" s="17" t="s">
        <v>156</v>
      </c>
      <c r="I44" s="18" t="s">
        <v>157</v>
      </c>
      <c r="J44" s="42"/>
    </row>
    <row r="45" ht="22.5" customHeight="1">
      <c r="A45" s="26">
        <f t="shared" si="1"/>
        <v>35</v>
      </c>
      <c r="B45" s="65" t="s">
        <v>51</v>
      </c>
      <c r="C45" s="65" t="s">
        <v>113</v>
      </c>
      <c r="D45" s="66">
        <v>4.0</v>
      </c>
      <c r="E45" s="49" t="s">
        <v>158</v>
      </c>
      <c r="F45" s="37"/>
      <c r="G45" s="38" t="s">
        <v>159</v>
      </c>
      <c r="H45" s="39" t="s">
        <v>160</v>
      </c>
      <c r="I45" s="33" t="s">
        <v>161</v>
      </c>
      <c r="J45" s="50"/>
      <c r="K45" s="34"/>
      <c r="L45" s="34"/>
      <c r="M45" s="34"/>
      <c r="N45" s="34"/>
      <c r="O45" s="34"/>
      <c r="P45" s="34"/>
      <c r="Q45" s="34"/>
      <c r="R45" s="34"/>
      <c r="S45" s="34"/>
      <c r="T45" s="34"/>
      <c r="U45" s="34"/>
      <c r="V45" s="34"/>
      <c r="W45" s="34"/>
      <c r="X45" s="34"/>
      <c r="Y45" s="34"/>
      <c r="Z45" s="34"/>
      <c r="AA45" s="34"/>
      <c r="AB45" s="34"/>
      <c r="AC45" s="34"/>
      <c r="AD45" s="34"/>
      <c r="AE45" s="34"/>
      <c r="AF45" s="34"/>
    </row>
    <row r="46" ht="22.5" hidden="1" customHeight="1">
      <c r="A46" s="11">
        <f t="shared" si="1"/>
        <v>36</v>
      </c>
      <c r="B46" s="63" t="s">
        <v>118</v>
      </c>
      <c r="C46" s="63" t="s">
        <v>27</v>
      </c>
      <c r="D46" s="64">
        <v>1.0</v>
      </c>
      <c r="E46" s="45" t="s">
        <v>162</v>
      </c>
      <c r="F46" s="15"/>
      <c r="G46" s="46" t="s">
        <v>163</v>
      </c>
      <c r="H46" s="17" t="s">
        <v>164</v>
      </c>
      <c r="I46" s="18" t="s">
        <v>161</v>
      </c>
      <c r="J46" s="42"/>
    </row>
    <row r="47" ht="22.5" hidden="1" customHeight="1">
      <c r="A47" s="11">
        <f t="shared" si="1"/>
        <v>37</v>
      </c>
      <c r="B47" s="67" t="s">
        <v>118</v>
      </c>
      <c r="C47" s="67" t="s">
        <v>113</v>
      </c>
      <c r="D47" s="68">
        <v>0.0</v>
      </c>
      <c r="E47" s="69" t="s">
        <v>165</v>
      </c>
      <c r="F47" s="23"/>
      <c r="G47" s="24" t="s">
        <v>166</v>
      </c>
      <c r="H47" s="25" t="s">
        <v>167</v>
      </c>
      <c r="I47" s="18" t="s">
        <v>161</v>
      </c>
      <c r="J47" s="42"/>
    </row>
    <row r="48" ht="22.5" hidden="1" customHeight="1">
      <c r="A48" s="11">
        <f t="shared" si="1"/>
        <v>38</v>
      </c>
      <c r="B48" s="63" t="s">
        <v>118</v>
      </c>
      <c r="C48" s="63" t="s">
        <v>113</v>
      </c>
      <c r="D48" s="70">
        <v>0.0</v>
      </c>
      <c r="E48" s="45" t="s">
        <v>168</v>
      </c>
      <c r="F48" s="15"/>
      <c r="G48" s="46" t="s">
        <v>169</v>
      </c>
      <c r="H48" s="17" t="s">
        <v>170</v>
      </c>
      <c r="I48" s="18" t="s">
        <v>161</v>
      </c>
      <c r="J48" s="42"/>
    </row>
    <row r="49" ht="22.5" hidden="1" customHeight="1">
      <c r="A49" s="11">
        <f t="shared" si="1"/>
        <v>39</v>
      </c>
      <c r="B49" s="67" t="s">
        <v>96</v>
      </c>
      <c r="C49" s="67" t="s">
        <v>27</v>
      </c>
      <c r="D49" s="71">
        <v>2.0</v>
      </c>
      <c r="E49" s="22" t="s">
        <v>171</v>
      </c>
      <c r="F49" s="23"/>
      <c r="G49" s="24" t="s">
        <v>172</v>
      </c>
      <c r="H49" s="25" t="s">
        <v>173</v>
      </c>
      <c r="I49" s="18" t="s">
        <v>161</v>
      </c>
      <c r="J49" s="42"/>
    </row>
    <row r="50" ht="22.5" customHeight="1">
      <c r="A50" s="11">
        <f t="shared" si="1"/>
        <v>40</v>
      </c>
      <c r="B50" s="63" t="s">
        <v>96</v>
      </c>
      <c r="C50" s="63" t="s">
        <v>38</v>
      </c>
      <c r="D50" s="72">
        <v>3.0</v>
      </c>
      <c r="E50" s="45" t="s">
        <v>174</v>
      </c>
      <c r="F50" s="15"/>
      <c r="G50" s="46" t="s">
        <v>175</v>
      </c>
      <c r="H50" s="17" t="s">
        <v>176</v>
      </c>
      <c r="I50" s="18" t="s">
        <v>177</v>
      </c>
      <c r="J50" s="42"/>
    </row>
    <row r="51" ht="22.5" hidden="1" customHeight="1">
      <c r="A51" s="11">
        <f t="shared" si="1"/>
        <v>41</v>
      </c>
      <c r="B51" s="67" t="s">
        <v>178</v>
      </c>
      <c r="C51" s="67" t="s">
        <v>27</v>
      </c>
      <c r="D51" s="71">
        <v>2.0</v>
      </c>
      <c r="E51" s="22" t="s">
        <v>179</v>
      </c>
      <c r="F51" s="23"/>
      <c r="G51" s="24" t="s">
        <v>180</v>
      </c>
      <c r="H51" s="25" t="s">
        <v>181</v>
      </c>
      <c r="I51" s="18" t="s">
        <v>157</v>
      </c>
      <c r="J51" s="42"/>
    </row>
    <row r="52" ht="22.5" hidden="1" customHeight="1">
      <c r="A52" s="11">
        <f t="shared" si="1"/>
        <v>42</v>
      </c>
      <c r="B52" s="63" t="s">
        <v>178</v>
      </c>
      <c r="C52" s="63" t="s">
        <v>38</v>
      </c>
      <c r="D52" s="73">
        <v>2.0</v>
      </c>
      <c r="E52" s="45" t="s">
        <v>182</v>
      </c>
      <c r="F52" s="15"/>
      <c r="G52" s="46" t="s">
        <v>183</v>
      </c>
      <c r="H52" s="17" t="s">
        <v>184</v>
      </c>
      <c r="I52" s="18" t="s">
        <v>153</v>
      </c>
      <c r="J52" s="42"/>
    </row>
    <row r="53" ht="22.5" hidden="1" customHeight="1">
      <c r="A53" s="11">
        <f t="shared" si="1"/>
        <v>43</v>
      </c>
      <c r="B53" s="67" t="s">
        <v>178</v>
      </c>
      <c r="C53" s="67" t="s">
        <v>66</v>
      </c>
      <c r="D53" s="74">
        <v>1.0</v>
      </c>
      <c r="E53" s="22" t="s">
        <v>185</v>
      </c>
      <c r="F53" s="23"/>
      <c r="G53" s="24" t="s">
        <v>186</v>
      </c>
      <c r="H53" s="25" t="s">
        <v>187</v>
      </c>
      <c r="I53" s="18" t="s">
        <v>161</v>
      </c>
      <c r="J53" s="42"/>
    </row>
    <row r="54" ht="22.5" hidden="1" customHeight="1">
      <c r="A54" s="11">
        <f t="shared" si="1"/>
        <v>44</v>
      </c>
      <c r="B54" s="63" t="s">
        <v>188</v>
      </c>
      <c r="C54" s="63" t="s">
        <v>38</v>
      </c>
      <c r="D54" s="73">
        <v>2.0</v>
      </c>
      <c r="E54" s="75" t="s">
        <v>189</v>
      </c>
      <c r="F54" s="15"/>
      <c r="G54" s="46" t="s">
        <v>190</v>
      </c>
      <c r="H54" s="17" t="s">
        <v>191</v>
      </c>
      <c r="I54" s="18" t="s">
        <v>177</v>
      </c>
      <c r="J54" s="42"/>
    </row>
    <row r="55" ht="22.5" customHeight="1">
      <c r="A55" s="11">
        <f t="shared" si="1"/>
        <v>45</v>
      </c>
      <c r="B55" s="67" t="s">
        <v>188</v>
      </c>
      <c r="C55" s="67" t="s">
        <v>66</v>
      </c>
      <c r="D55" s="76">
        <v>3.0</v>
      </c>
      <c r="E55" s="22" t="s">
        <v>192</v>
      </c>
      <c r="F55" s="23"/>
      <c r="G55" s="24" t="s">
        <v>193</v>
      </c>
      <c r="H55" s="25" t="s">
        <v>194</v>
      </c>
      <c r="I55" s="18" t="s">
        <v>177</v>
      </c>
      <c r="J55" s="42"/>
    </row>
    <row r="56" ht="22.5" hidden="1" customHeight="1">
      <c r="A56" s="11">
        <f t="shared" si="1"/>
        <v>46</v>
      </c>
      <c r="B56" s="67" t="s">
        <v>32</v>
      </c>
      <c r="C56" s="67" t="s">
        <v>27</v>
      </c>
      <c r="D56" s="71">
        <v>2.0</v>
      </c>
      <c r="E56" s="22" t="s">
        <v>195</v>
      </c>
      <c r="F56" s="23"/>
      <c r="G56" s="24" t="s">
        <v>196</v>
      </c>
      <c r="H56" s="25" t="s">
        <v>197</v>
      </c>
      <c r="I56" s="18" t="s">
        <v>198</v>
      </c>
      <c r="J56" s="42"/>
    </row>
    <row r="57" ht="22.5" hidden="1" customHeight="1">
      <c r="A57" s="11">
        <f t="shared" si="1"/>
        <v>47</v>
      </c>
      <c r="B57" s="63" t="s">
        <v>32</v>
      </c>
      <c r="C57" s="63" t="s">
        <v>27</v>
      </c>
      <c r="D57" s="64">
        <v>1.0</v>
      </c>
      <c r="E57" s="45" t="s">
        <v>199</v>
      </c>
      <c r="F57" s="15"/>
      <c r="G57" s="46" t="s">
        <v>200</v>
      </c>
      <c r="H57" s="17" t="s">
        <v>201</v>
      </c>
      <c r="I57" s="18" t="s">
        <v>161</v>
      </c>
      <c r="J57" s="42"/>
    </row>
    <row r="58" ht="22.5" hidden="1" customHeight="1">
      <c r="A58" s="11">
        <f t="shared" si="1"/>
        <v>48</v>
      </c>
      <c r="B58" s="67" t="s">
        <v>32</v>
      </c>
      <c r="C58" s="67" t="s">
        <v>113</v>
      </c>
      <c r="D58" s="68">
        <v>0.0</v>
      </c>
      <c r="E58" s="22" t="s">
        <v>202</v>
      </c>
      <c r="F58" s="23"/>
      <c r="G58" s="24" t="s">
        <v>203</v>
      </c>
      <c r="H58" s="25" t="s">
        <v>204</v>
      </c>
      <c r="I58" s="18" t="s">
        <v>205</v>
      </c>
      <c r="J58" s="42"/>
    </row>
    <row r="59" ht="22.5" customHeight="1">
      <c r="A59" s="11">
        <f t="shared" si="1"/>
        <v>49</v>
      </c>
      <c r="B59" s="63" t="s">
        <v>56</v>
      </c>
      <c r="C59" s="63" t="s">
        <v>27</v>
      </c>
      <c r="D59" s="72">
        <v>3.0</v>
      </c>
      <c r="E59" s="45" t="s">
        <v>206</v>
      </c>
      <c r="F59" s="15"/>
      <c r="G59" s="46" t="s">
        <v>207</v>
      </c>
      <c r="H59" s="17" t="s">
        <v>208</v>
      </c>
      <c r="I59" s="18" t="s">
        <v>161</v>
      </c>
      <c r="J59" s="42"/>
    </row>
    <row r="60" ht="22.5" hidden="1" customHeight="1">
      <c r="A60" s="11">
        <f t="shared" si="1"/>
        <v>50</v>
      </c>
      <c r="B60" s="63" t="s">
        <v>56</v>
      </c>
      <c r="C60" s="63" t="s">
        <v>27</v>
      </c>
      <c r="D60" s="64">
        <v>1.0</v>
      </c>
      <c r="E60" s="45" t="s">
        <v>209</v>
      </c>
      <c r="F60" s="15"/>
      <c r="G60" s="46" t="s">
        <v>210</v>
      </c>
      <c r="H60" s="17" t="s">
        <v>211</v>
      </c>
      <c r="I60" s="18" t="s">
        <v>161</v>
      </c>
      <c r="J60" s="42"/>
    </row>
    <row r="61" ht="22.5" customHeight="1">
      <c r="A61" s="11">
        <f t="shared" si="1"/>
        <v>51</v>
      </c>
      <c r="B61" s="63" t="s">
        <v>212</v>
      </c>
      <c r="C61" s="63" t="s">
        <v>27</v>
      </c>
      <c r="D61" s="77">
        <v>4.0</v>
      </c>
      <c r="E61" s="45" t="s">
        <v>213</v>
      </c>
      <c r="F61" s="15"/>
      <c r="G61" s="46" t="s">
        <v>214</v>
      </c>
      <c r="H61" s="17" t="s">
        <v>215</v>
      </c>
      <c r="I61" s="18" t="s">
        <v>216</v>
      </c>
      <c r="J61" s="42"/>
    </row>
    <row r="62" ht="22.5" hidden="1" customHeight="1">
      <c r="A62" s="11">
        <f t="shared" si="1"/>
        <v>52</v>
      </c>
      <c r="B62" s="67" t="s">
        <v>212</v>
      </c>
      <c r="C62" s="67" t="s">
        <v>66</v>
      </c>
      <c r="D62" s="71">
        <v>2.0</v>
      </c>
      <c r="E62" s="22" t="s">
        <v>217</v>
      </c>
      <c r="F62" s="23"/>
      <c r="G62" s="24" t="s">
        <v>218</v>
      </c>
      <c r="H62" s="25" t="s">
        <v>219</v>
      </c>
      <c r="I62" s="18" t="s">
        <v>198</v>
      </c>
      <c r="J62" s="42"/>
    </row>
    <row r="63" ht="22.5" hidden="1" customHeight="1">
      <c r="A63" s="11">
        <f t="shared" si="1"/>
        <v>53</v>
      </c>
      <c r="B63" s="63" t="s">
        <v>220</v>
      </c>
      <c r="C63" s="63" t="s">
        <v>66</v>
      </c>
      <c r="D63" s="73">
        <v>2.0</v>
      </c>
      <c r="E63" s="45" t="s">
        <v>221</v>
      </c>
      <c r="F63" s="15"/>
      <c r="G63" s="46" t="s">
        <v>222</v>
      </c>
      <c r="H63" s="17" t="s">
        <v>223</v>
      </c>
      <c r="I63" s="18" t="s">
        <v>161</v>
      </c>
      <c r="J63" s="42"/>
    </row>
    <row r="64" ht="22.5" hidden="1" customHeight="1">
      <c r="A64" s="11">
        <f t="shared" si="1"/>
        <v>54</v>
      </c>
      <c r="B64" s="67" t="s">
        <v>220</v>
      </c>
      <c r="C64" s="67" t="s">
        <v>57</v>
      </c>
      <c r="D64" s="68">
        <v>0.0</v>
      </c>
      <c r="E64" s="22" t="s">
        <v>224</v>
      </c>
      <c r="F64" s="23"/>
      <c r="G64" s="24" t="s">
        <v>225</v>
      </c>
      <c r="H64" s="25" t="s">
        <v>226</v>
      </c>
      <c r="I64" s="18" t="s">
        <v>161</v>
      </c>
      <c r="J64" s="42"/>
    </row>
    <row r="65" ht="22.5" hidden="1" customHeight="1">
      <c r="A65" s="11">
        <f t="shared" si="1"/>
        <v>55</v>
      </c>
      <c r="B65" s="63" t="s">
        <v>220</v>
      </c>
      <c r="C65" s="63" t="s">
        <v>38</v>
      </c>
      <c r="D65" s="64">
        <v>1.0</v>
      </c>
      <c r="E65" s="45" t="s">
        <v>227</v>
      </c>
      <c r="F65" s="15"/>
      <c r="G65" s="46" t="s">
        <v>228</v>
      </c>
      <c r="H65" s="17" t="s">
        <v>229</v>
      </c>
      <c r="I65" s="18" t="s">
        <v>153</v>
      </c>
      <c r="J65" s="42"/>
    </row>
    <row r="66" ht="22.5" hidden="1" customHeight="1">
      <c r="A66" s="11">
        <f t="shared" si="1"/>
        <v>56</v>
      </c>
      <c r="B66" s="63" t="s">
        <v>37</v>
      </c>
      <c r="C66" s="63" t="s">
        <v>27</v>
      </c>
      <c r="D66" s="64">
        <v>1.0</v>
      </c>
      <c r="E66" s="45" t="s">
        <v>230</v>
      </c>
      <c r="F66" s="15"/>
      <c r="G66" s="46" t="s">
        <v>231</v>
      </c>
      <c r="H66" s="17" t="s">
        <v>232</v>
      </c>
      <c r="I66" s="18" t="s">
        <v>161</v>
      </c>
      <c r="J66" s="42"/>
    </row>
    <row r="67" ht="22.5" customHeight="1">
      <c r="A67" s="26">
        <f t="shared" si="1"/>
        <v>57</v>
      </c>
      <c r="B67" s="78" t="s">
        <v>26</v>
      </c>
      <c r="C67" s="78" t="s">
        <v>38</v>
      </c>
      <c r="D67" s="79">
        <v>4.0</v>
      </c>
      <c r="E67" s="55" t="s">
        <v>233</v>
      </c>
      <c r="F67" s="30"/>
      <c r="G67" s="31" t="s">
        <v>234</v>
      </c>
      <c r="H67" s="32" t="s">
        <v>235</v>
      </c>
      <c r="I67" s="33" t="s">
        <v>161</v>
      </c>
      <c r="J67" s="50"/>
      <c r="K67" s="34"/>
      <c r="L67" s="34"/>
      <c r="M67" s="34"/>
      <c r="N67" s="34"/>
      <c r="O67" s="34"/>
      <c r="P67" s="34"/>
      <c r="Q67" s="34"/>
      <c r="R67" s="34"/>
      <c r="S67" s="34"/>
      <c r="T67" s="34"/>
      <c r="U67" s="34"/>
      <c r="V67" s="34"/>
      <c r="W67" s="34"/>
      <c r="X67" s="34"/>
      <c r="Y67" s="34"/>
      <c r="Z67" s="34"/>
      <c r="AA67" s="34"/>
      <c r="AB67" s="34"/>
      <c r="AC67" s="34"/>
      <c r="AD67" s="34"/>
      <c r="AE67" s="34"/>
      <c r="AF67" s="34"/>
    </row>
    <row r="68" ht="22.5" customHeight="1">
      <c r="A68" s="11">
        <f t="shared" si="1"/>
        <v>58</v>
      </c>
      <c r="B68" s="67" t="s">
        <v>100</v>
      </c>
      <c r="C68" s="67" t="s">
        <v>27</v>
      </c>
      <c r="D68" s="80">
        <v>4.0</v>
      </c>
      <c r="E68" s="22" t="s">
        <v>236</v>
      </c>
      <c r="F68" s="23"/>
      <c r="G68" s="24" t="s">
        <v>237</v>
      </c>
      <c r="H68" s="25" t="s">
        <v>238</v>
      </c>
      <c r="I68" s="18" t="s">
        <v>216</v>
      </c>
      <c r="J68" s="42"/>
    </row>
    <row r="69" ht="22.5" hidden="1" customHeight="1">
      <c r="A69" s="11">
        <f t="shared" si="1"/>
        <v>59</v>
      </c>
      <c r="B69" s="63" t="s">
        <v>100</v>
      </c>
      <c r="C69" s="63" t="s">
        <v>27</v>
      </c>
      <c r="D69" s="73">
        <v>2.0</v>
      </c>
      <c r="E69" s="45" t="s">
        <v>239</v>
      </c>
      <c r="F69" s="15"/>
      <c r="G69" s="46" t="s">
        <v>240</v>
      </c>
      <c r="H69" s="17" t="s">
        <v>241</v>
      </c>
      <c r="I69" s="18" t="s">
        <v>161</v>
      </c>
      <c r="J69" s="42"/>
    </row>
    <row r="70" ht="22.5" customHeight="1">
      <c r="A70" s="11">
        <f t="shared" si="1"/>
        <v>60</v>
      </c>
      <c r="B70" s="63" t="s">
        <v>118</v>
      </c>
      <c r="C70" s="63" t="s">
        <v>27</v>
      </c>
      <c r="D70" s="72">
        <v>3.0</v>
      </c>
      <c r="E70" s="45" t="s">
        <v>242</v>
      </c>
      <c r="F70" s="15"/>
      <c r="G70" s="46" t="s">
        <v>243</v>
      </c>
      <c r="H70" s="17" t="s">
        <v>244</v>
      </c>
      <c r="I70" s="81" t="s">
        <v>245</v>
      </c>
      <c r="J70" s="82"/>
    </row>
    <row r="71" ht="22.5" hidden="1" customHeight="1">
      <c r="A71" s="11">
        <f t="shared" si="1"/>
        <v>61</v>
      </c>
      <c r="B71" s="63" t="s">
        <v>51</v>
      </c>
      <c r="C71" s="63" t="s">
        <v>27</v>
      </c>
      <c r="D71" s="73">
        <v>2.0</v>
      </c>
      <c r="E71" s="45" t="s">
        <v>246</v>
      </c>
      <c r="F71" s="83"/>
      <c r="G71" s="46" t="s">
        <v>247</v>
      </c>
      <c r="H71" s="46" t="s">
        <v>248</v>
      </c>
      <c r="I71" s="18" t="s">
        <v>249</v>
      </c>
      <c r="J71" s="42"/>
    </row>
    <row r="72" ht="22.5" customHeight="1">
      <c r="A72" s="11">
        <f t="shared" si="1"/>
        <v>62</v>
      </c>
      <c r="B72" s="84" t="s">
        <v>178</v>
      </c>
      <c r="C72" s="67" t="s">
        <v>27</v>
      </c>
      <c r="D72" s="76">
        <v>3.0</v>
      </c>
      <c r="E72" s="22" t="s">
        <v>250</v>
      </c>
      <c r="F72" s="85"/>
      <c r="G72" s="24" t="s">
        <v>251</v>
      </c>
      <c r="H72" s="24" t="s">
        <v>252</v>
      </c>
      <c r="I72" s="18" t="s">
        <v>253</v>
      </c>
      <c r="J72" s="42"/>
    </row>
    <row r="73" ht="22.5" customHeight="1">
      <c r="A73" s="26">
        <f t="shared" si="1"/>
        <v>63</v>
      </c>
      <c r="B73" s="78" t="s">
        <v>56</v>
      </c>
      <c r="C73" s="78" t="s">
        <v>27</v>
      </c>
      <c r="D73" s="86">
        <v>3.0</v>
      </c>
      <c r="E73" s="55" t="s">
        <v>254</v>
      </c>
      <c r="F73" s="87" t="s">
        <v>255</v>
      </c>
      <c r="G73" s="31" t="s">
        <v>256</v>
      </c>
      <c r="H73" s="31" t="s">
        <v>257</v>
      </c>
      <c r="I73" s="33" t="s">
        <v>249</v>
      </c>
      <c r="J73" s="50"/>
      <c r="K73" s="88"/>
      <c r="L73" s="88"/>
      <c r="M73" s="88"/>
      <c r="N73" s="88"/>
      <c r="O73" s="88"/>
      <c r="P73" s="88"/>
      <c r="Q73" s="88"/>
      <c r="R73" s="88"/>
      <c r="S73" s="88"/>
      <c r="T73" s="88"/>
      <c r="U73" s="88"/>
      <c r="V73" s="88"/>
      <c r="W73" s="88"/>
      <c r="X73" s="88"/>
      <c r="Y73" s="88"/>
      <c r="Z73" s="88"/>
      <c r="AA73" s="88"/>
      <c r="AB73" s="88"/>
      <c r="AC73" s="88"/>
      <c r="AD73" s="88"/>
      <c r="AE73" s="88"/>
      <c r="AF73" s="88"/>
    </row>
    <row r="74" ht="22.5" hidden="1" customHeight="1">
      <c r="A74" s="11">
        <f t="shared" si="1"/>
        <v>64</v>
      </c>
      <c r="B74" s="63" t="s">
        <v>56</v>
      </c>
      <c r="C74" s="63" t="s">
        <v>27</v>
      </c>
      <c r="D74" s="73">
        <v>2.0</v>
      </c>
      <c r="E74" s="45" t="s">
        <v>258</v>
      </c>
      <c r="F74" s="15"/>
      <c r="G74" s="46" t="s">
        <v>259</v>
      </c>
      <c r="H74" s="17" t="s">
        <v>260</v>
      </c>
      <c r="I74" s="81" t="s">
        <v>261</v>
      </c>
      <c r="J74" s="82"/>
    </row>
    <row r="75" ht="22.5" customHeight="1">
      <c r="A75" s="11">
        <f t="shared" si="1"/>
        <v>65</v>
      </c>
      <c r="B75" s="63" t="s">
        <v>96</v>
      </c>
      <c r="C75" s="63" t="s">
        <v>38</v>
      </c>
      <c r="D75" s="77">
        <v>4.0</v>
      </c>
      <c r="E75" s="45" t="s">
        <v>262</v>
      </c>
      <c r="F75" s="15"/>
      <c r="G75" s="46" t="s">
        <v>263</v>
      </c>
      <c r="H75" s="17" t="s">
        <v>264</v>
      </c>
      <c r="I75" s="81" t="s">
        <v>265</v>
      </c>
      <c r="J75" s="82"/>
      <c r="K75" s="89"/>
      <c r="L75" s="89"/>
      <c r="M75" s="89"/>
      <c r="N75" s="89"/>
      <c r="O75" s="89"/>
      <c r="P75" s="89"/>
      <c r="Q75" s="89"/>
      <c r="R75" s="89"/>
      <c r="S75" s="89"/>
      <c r="T75" s="89"/>
      <c r="U75" s="89"/>
      <c r="V75" s="89"/>
      <c r="W75" s="89"/>
      <c r="X75" s="89"/>
      <c r="Y75" s="89"/>
      <c r="Z75" s="89"/>
      <c r="AA75" s="89"/>
      <c r="AB75" s="89"/>
      <c r="AC75" s="89"/>
      <c r="AD75" s="89"/>
      <c r="AE75" s="89"/>
      <c r="AF75" s="89"/>
    </row>
    <row r="76" ht="22.5" hidden="1" customHeight="1">
      <c r="A76" s="11">
        <f t="shared" si="1"/>
        <v>66</v>
      </c>
      <c r="B76" s="67" t="s">
        <v>26</v>
      </c>
      <c r="C76" s="67" t="s">
        <v>57</v>
      </c>
      <c r="D76" s="74">
        <v>1.0</v>
      </c>
      <c r="E76" s="22" t="s">
        <v>266</v>
      </c>
      <c r="F76" s="23"/>
      <c r="G76" s="24" t="s">
        <v>267</v>
      </c>
      <c r="H76" s="25" t="s">
        <v>268</v>
      </c>
      <c r="I76" s="81" t="s">
        <v>265</v>
      </c>
      <c r="J76" s="82"/>
      <c r="K76" s="89"/>
      <c r="L76" s="89"/>
      <c r="M76" s="89"/>
      <c r="N76" s="89"/>
      <c r="O76" s="89"/>
      <c r="P76" s="89"/>
      <c r="Q76" s="89"/>
      <c r="R76" s="89"/>
      <c r="S76" s="89"/>
      <c r="T76" s="89"/>
      <c r="U76" s="89"/>
      <c r="V76" s="89"/>
      <c r="W76" s="89"/>
      <c r="X76" s="89"/>
      <c r="Y76" s="89"/>
      <c r="Z76" s="89"/>
      <c r="AA76" s="89"/>
      <c r="AB76" s="89"/>
      <c r="AC76" s="89"/>
      <c r="AD76" s="89"/>
      <c r="AE76" s="89"/>
      <c r="AF76" s="89"/>
    </row>
    <row r="77" ht="22.5" customHeight="1">
      <c r="A77" s="11">
        <f t="shared" si="1"/>
        <v>67</v>
      </c>
      <c r="B77" s="67" t="s">
        <v>56</v>
      </c>
      <c r="C77" s="67" t="s">
        <v>66</v>
      </c>
      <c r="D77" s="76">
        <v>3.0</v>
      </c>
      <c r="E77" s="22" t="s">
        <v>269</v>
      </c>
      <c r="F77" s="23"/>
      <c r="G77" s="24" t="s">
        <v>270</v>
      </c>
      <c r="H77" s="25" t="s">
        <v>271</v>
      </c>
      <c r="I77" s="81" t="s">
        <v>265</v>
      </c>
      <c r="J77" s="82"/>
      <c r="K77" s="89"/>
      <c r="L77" s="89"/>
      <c r="M77" s="89"/>
      <c r="N77" s="89"/>
      <c r="O77" s="89"/>
      <c r="P77" s="89"/>
      <c r="Q77" s="89"/>
      <c r="R77" s="89"/>
      <c r="S77" s="89"/>
      <c r="T77" s="89"/>
      <c r="U77" s="89"/>
      <c r="V77" s="89"/>
      <c r="W77" s="89"/>
      <c r="X77" s="89"/>
      <c r="Y77" s="89"/>
      <c r="Z77" s="89"/>
      <c r="AA77" s="89"/>
      <c r="AB77" s="89"/>
      <c r="AC77" s="89"/>
      <c r="AD77" s="89"/>
      <c r="AE77" s="89"/>
      <c r="AF77" s="89"/>
    </row>
    <row r="78" ht="22.5" hidden="1" customHeight="1">
      <c r="A78" s="11">
        <f t="shared" si="1"/>
        <v>68</v>
      </c>
      <c r="B78" s="67" t="s">
        <v>220</v>
      </c>
      <c r="C78" s="67" t="s">
        <v>66</v>
      </c>
      <c r="D78" s="74">
        <v>1.0</v>
      </c>
      <c r="E78" s="22" t="s">
        <v>272</v>
      </c>
      <c r="F78" s="23"/>
      <c r="G78" s="24" t="s">
        <v>273</v>
      </c>
      <c r="H78" s="25" t="s">
        <v>274</v>
      </c>
      <c r="I78" s="81" t="s">
        <v>261</v>
      </c>
      <c r="J78" s="82"/>
      <c r="K78" s="89"/>
      <c r="L78" s="89"/>
      <c r="M78" s="89"/>
      <c r="N78" s="89"/>
      <c r="O78" s="89"/>
      <c r="P78" s="89"/>
      <c r="Q78" s="89"/>
      <c r="R78" s="89"/>
      <c r="S78" s="89"/>
      <c r="T78" s="89"/>
      <c r="U78" s="89"/>
      <c r="V78" s="89"/>
      <c r="W78" s="89"/>
      <c r="X78" s="89"/>
      <c r="Y78" s="89"/>
      <c r="Z78" s="89"/>
      <c r="AA78" s="89"/>
      <c r="AB78" s="89"/>
      <c r="AC78" s="89"/>
      <c r="AD78" s="89"/>
      <c r="AE78" s="89"/>
      <c r="AF78" s="89"/>
    </row>
    <row r="79" ht="22.5" hidden="1" customHeight="1">
      <c r="A79" s="11">
        <f t="shared" si="1"/>
        <v>69</v>
      </c>
      <c r="B79" s="63" t="s">
        <v>188</v>
      </c>
      <c r="C79" s="63" t="s">
        <v>38</v>
      </c>
      <c r="D79" s="73">
        <v>2.0</v>
      </c>
      <c r="E79" s="45" t="s">
        <v>275</v>
      </c>
      <c r="F79" s="15"/>
      <c r="G79" s="46" t="s">
        <v>276</v>
      </c>
      <c r="H79" s="17" t="s">
        <v>277</v>
      </c>
      <c r="I79" s="81" t="s">
        <v>265</v>
      </c>
      <c r="J79" s="82"/>
      <c r="K79" s="89"/>
      <c r="L79" s="89"/>
      <c r="M79" s="89"/>
      <c r="N79" s="89"/>
      <c r="O79" s="89"/>
      <c r="P79" s="89"/>
      <c r="Q79" s="89"/>
      <c r="R79" s="89"/>
      <c r="S79" s="89"/>
      <c r="T79" s="89"/>
      <c r="U79" s="89"/>
      <c r="V79" s="89"/>
      <c r="W79" s="89"/>
      <c r="X79" s="89"/>
      <c r="Y79" s="89"/>
      <c r="Z79" s="89"/>
      <c r="AA79" s="89"/>
      <c r="AB79" s="89"/>
      <c r="AC79" s="89"/>
      <c r="AD79" s="89"/>
      <c r="AE79" s="89"/>
      <c r="AF79" s="89"/>
    </row>
    <row r="80">
      <c r="K80" s="89"/>
      <c r="L80" s="89"/>
      <c r="M80" s="89"/>
      <c r="N80" s="89"/>
      <c r="O80" s="89"/>
      <c r="P80" s="89"/>
      <c r="Q80" s="89"/>
      <c r="R80" s="89"/>
      <c r="S80" s="89"/>
      <c r="T80" s="89"/>
      <c r="U80" s="89"/>
      <c r="V80" s="89"/>
      <c r="W80" s="89"/>
      <c r="X80" s="89"/>
      <c r="Y80" s="89"/>
      <c r="Z80" s="89"/>
      <c r="AA80" s="89"/>
      <c r="AB80" s="89"/>
      <c r="AC80" s="89"/>
      <c r="AD80" s="89"/>
      <c r="AE80" s="89"/>
      <c r="AF80" s="89"/>
    </row>
  </sheetData>
  <customSheetViews>
    <customSheetView guid="{8F57D4B5-67B1-40AF-B645-EEB85A50A5E3}" filter="1" showAutoFilter="1">
      <autoFilter ref="$A$10:$J$79"/>
    </customSheetView>
    <customSheetView guid="{16A4D4C7-09A4-40EA-9B7A-412E12B02FBD}" filter="1" showAutoFilter="1">
      <autoFilter ref="$A$10:$J$79"/>
    </customSheetView>
  </customSheetViews>
  <mergeCells count="2">
    <mergeCell ref="B1:E1"/>
    <mergeCell ref="D3:E3"/>
  </mergeCells>
  <dataValidations>
    <dataValidation type="list" allowBlank="1" sqref="B11:B79">
      <formula1>"H1: Visibility of System Status,H2: Match b/w System &amp; World,H3: User Control &amp; Freedom,H4: Consistency &amp; Standards,H5: Error Prevention,H6: Recognition not Recall,H7: Flexibility &amp; Efficiency of Use,H8: Aesthetic &amp; Minimalist Design,H9: Help Users with E"&amp;"rrors,H10: Help &amp; Documentation,H11: Accessible Design,H12: Value Alignment &amp; Inclusion"</formula1>
    </dataValidation>
    <dataValidation type="list" allowBlank="1" sqref="D11:D79">
      <formula1>"0,1,2,3,4"</formula1>
    </dataValidation>
    <dataValidation type="list" allowBlank="1" sqref="I11:I79">
      <formula1>"A,B,C,D"</formula1>
    </dataValidation>
    <dataValidation type="list" allowBlank="1" sqref="C11:C79">
      <formula1>"1. Simple Task,2. Moderate Task,3. Complex Task,4. All Tasks,5. Extra Violations"</formula1>
    </dataValidation>
  </dataValidations>
  <printOptions gridLines="1" horizontalCentered="1"/>
  <pageMargins bottom="0.75" footer="0.0" header="0.0" left="0.7" right="0.7" top="0.75"/>
  <pageSetup fitToHeight="0" cellComments="atEnd" orientation="landscape" pageOrder="overThenDown"/>
  <drawing r:id="rId1"/>
  <tableParts count="1">
    <tablePart r:id="rId3"/>
  </tableParts>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5.38"/>
    <col customWidth="1" min="2" max="2" width="30.75"/>
    <col customWidth="1" min="3" max="3" width="19.25"/>
    <col customWidth="1" min="4" max="4" width="7.0"/>
    <col customWidth="1" min="5" max="5" width="46.75"/>
    <col customWidth="1" min="7" max="7" width="52.25"/>
    <col customWidth="1" min="8" max="8" width="40.63"/>
    <col customWidth="1" min="10" max="10" width="31.75"/>
    <col customWidth="1" min="12" max="12" width="24.38"/>
  </cols>
  <sheetData>
    <row r="1" ht="51.0" customHeight="1">
      <c r="A1" s="90"/>
      <c r="B1" s="91"/>
      <c r="C1" s="91"/>
      <c r="D1" s="92"/>
      <c r="E1" s="93" t="s">
        <v>20</v>
      </c>
      <c r="F1" s="94"/>
      <c r="G1" s="95" t="s">
        <v>278</v>
      </c>
      <c r="H1" s="95" t="s">
        <v>23</v>
      </c>
      <c r="I1" s="96" t="s">
        <v>279</v>
      </c>
      <c r="J1" s="97" t="s">
        <v>280</v>
      </c>
      <c r="K1" s="97" t="s">
        <v>281</v>
      </c>
      <c r="L1" s="97" t="s">
        <v>282</v>
      </c>
      <c r="M1" s="98"/>
      <c r="N1" s="98"/>
      <c r="O1" s="98"/>
      <c r="P1" s="98"/>
      <c r="Q1" s="98"/>
      <c r="R1" s="98"/>
      <c r="S1" s="98"/>
      <c r="T1" s="98"/>
      <c r="U1" s="98"/>
      <c r="V1" s="98"/>
      <c r="W1" s="98"/>
      <c r="X1" s="98"/>
      <c r="Y1" s="98"/>
      <c r="Z1" s="98"/>
      <c r="AA1" s="98"/>
      <c r="AB1" s="98"/>
      <c r="AC1" s="98"/>
      <c r="AD1" s="98"/>
      <c r="AE1" s="98"/>
    </row>
    <row r="2">
      <c r="A2" s="99">
        <v>0.0</v>
      </c>
      <c r="B2" s="100" t="s">
        <v>32</v>
      </c>
      <c r="C2" s="100" t="s">
        <v>27</v>
      </c>
      <c r="D2" s="101">
        <v>3.0</v>
      </c>
      <c r="E2" s="102" t="s">
        <v>33</v>
      </c>
      <c r="F2" s="103"/>
      <c r="G2" s="104" t="s">
        <v>34</v>
      </c>
      <c r="H2" s="105" t="s">
        <v>35</v>
      </c>
      <c r="I2" s="106" t="b">
        <v>1</v>
      </c>
      <c r="J2" s="106" t="s">
        <v>283</v>
      </c>
      <c r="K2" s="106" t="b">
        <v>1</v>
      </c>
      <c r="L2" s="6" t="s">
        <v>284</v>
      </c>
    </row>
    <row r="3">
      <c r="A3" s="99">
        <v>2.0</v>
      </c>
      <c r="B3" s="107" t="s">
        <v>37</v>
      </c>
      <c r="C3" s="108" t="s">
        <v>38</v>
      </c>
      <c r="D3" s="109">
        <v>3.0</v>
      </c>
      <c r="E3" s="110" t="s">
        <v>47</v>
      </c>
      <c r="F3" s="111"/>
      <c r="G3" s="107" t="s">
        <v>48</v>
      </c>
      <c r="H3" s="112" t="s">
        <v>49</v>
      </c>
      <c r="I3" s="113" t="b">
        <v>0</v>
      </c>
      <c r="K3" s="113" t="b">
        <v>0</v>
      </c>
      <c r="L3" s="114" t="s">
        <v>285</v>
      </c>
    </row>
    <row r="4">
      <c r="A4" s="99">
        <v>3.0</v>
      </c>
      <c r="B4" s="115" t="s">
        <v>51</v>
      </c>
      <c r="C4" s="116" t="s">
        <v>27</v>
      </c>
      <c r="D4" s="117">
        <v>3.0</v>
      </c>
      <c r="E4" s="118" t="s">
        <v>52</v>
      </c>
      <c r="F4" s="119"/>
      <c r="G4" s="115" t="s">
        <v>53</v>
      </c>
      <c r="H4" s="120" t="s">
        <v>54</v>
      </c>
      <c r="I4" s="106" t="b">
        <v>1</v>
      </c>
      <c r="K4" s="106" t="b">
        <v>1</v>
      </c>
      <c r="L4" s="6" t="s">
        <v>286</v>
      </c>
    </row>
    <row r="5">
      <c r="A5" s="99">
        <v>4.0</v>
      </c>
      <c r="B5" s="121" t="s">
        <v>37</v>
      </c>
      <c r="C5" s="121" t="s">
        <v>66</v>
      </c>
      <c r="D5" s="122">
        <v>3.0</v>
      </c>
      <c r="E5" s="123" t="s">
        <v>67</v>
      </c>
      <c r="F5" s="111"/>
      <c r="G5" s="107" t="s">
        <v>68</v>
      </c>
      <c r="H5" s="124" t="s">
        <v>69</v>
      </c>
      <c r="I5" s="106" t="b">
        <v>1</v>
      </c>
      <c r="J5" s="6" t="s">
        <v>287</v>
      </c>
      <c r="K5" s="106" t="b">
        <v>1</v>
      </c>
      <c r="L5" s="6" t="s">
        <v>288</v>
      </c>
    </row>
    <row r="6">
      <c r="A6" s="99">
        <v>5.0</v>
      </c>
      <c r="B6" s="116" t="s">
        <v>26</v>
      </c>
      <c r="C6" s="116" t="s">
        <v>38</v>
      </c>
      <c r="D6" s="125">
        <v>3.0</v>
      </c>
      <c r="E6" s="118" t="s">
        <v>78</v>
      </c>
      <c r="F6" s="119"/>
      <c r="G6" s="115" t="s">
        <v>79</v>
      </c>
      <c r="H6" s="126" t="s">
        <v>80</v>
      </c>
      <c r="I6" s="106" t="b">
        <v>1</v>
      </c>
      <c r="J6" s="127"/>
      <c r="K6" s="106" t="b">
        <v>1</v>
      </c>
      <c r="L6" s="6" t="s">
        <v>289</v>
      </c>
      <c r="M6" s="128" t="s">
        <v>290</v>
      </c>
    </row>
    <row r="7">
      <c r="A7" s="99">
        <v>6.0</v>
      </c>
      <c r="B7" s="121" t="s">
        <v>32</v>
      </c>
      <c r="C7" s="121" t="s">
        <v>27</v>
      </c>
      <c r="D7" s="122">
        <v>3.0</v>
      </c>
      <c r="E7" s="123" t="s">
        <v>88</v>
      </c>
      <c r="F7" s="111"/>
      <c r="G7" s="107" t="s">
        <v>89</v>
      </c>
      <c r="H7" s="124" t="s">
        <v>90</v>
      </c>
      <c r="I7" s="106" t="b">
        <v>1</v>
      </c>
      <c r="J7" s="6" t="s">
        <v>291</v>
      </c>
      <c r="K7" s="106" t="b">
        <v>0</v>
      </c>
      <c r="L7" s="114" t="s">
        <v>292</v>
      </c>
    </row>
    <row r="8">
      <c r="A8" s="99">
        <v>7.0</v>
      </c>
      <c r="B8" s="116" t="s">
        <v>37</v>
      </c>
      <c r="C8" s="116" t="s">
        <v>66</v>
      </c>
      <c r="D8" s="129">
        <v>3.0</v>
      </c>
      <c r="E8" s="118" t="s">
        <v>92</v>
      </c>
      <c r="F8" s="119"/>
      <c r="G8" s="115" t="s">
        <v>93</v>
      </c>
      <c r="H8" s="130" t="s">
        <v>94</v>
      </c>
      <c r="I8" s="106" t="b">
        <v>1</v>
      </c>
      <c r="J8" s="6" t="s">
        <v>293</v>
      </c>
      <c r="K8" s="106" t="b">
        <v>1</v>
      </c>
      <c r="L8" s="114" t="s">
        <v>285</v>
      </c>
    </row>
    <row r="9">
      <c r="A9" s="99">
        <v>8.0</v>
      </c>
      <c r="B9" s="121" t="s">
        <v>37</v>
      </c>
      <c r="C9" s="121" t="s">
        <v>57</v>
      </c>
      <c r="D9" s="122">
        <v>3.0</v>
      </c>
      <c r="E9" s="123" t="s">
        <v>125</v>
      </c>
      <c r="F9" s="111"/>
      <c r="G9" s="107" t="s">
        <v>126</v>
      </c>
      <c r="H9" s="131" t="s">
        <v>127</v>
      </c>
      <c r="I9" s="113" t="b">
        <v>0</v>
      </c>
      <c r="J9" s="6" t="s">
        <v>294</v>
      </c>
      <c r="K9" s="113" t="b">
        <v>0</v>
      </c>
      <c r="L9" s="114" t="s">
        <v>285</v>
      </c>
    </row>
    <row r="10">
      <c r="A10" s="99">
        <v>9.0</v>
      </c>
      <c r="B10" s="121" t="s">
        <v>26</v>
      </c>
      <c r="C10" s="121" t="s">
        <v>27</v>
      </c>
      <c r="D10" s="122">
        <v>3.0</v>
      </c>
      <c r="E10" s="123" t="s">
        <v>144</v>
      </c>
      <c r="F10" s="111"/>
      <c r="G10" s="107" t="s">
        <v>145</v>
      </c>
      <c r="H10" s="131" t="s">
        <v>146</v>
      </c>
      <c r="I10" s="106" t="b">
        <v>1</v>
      </c>
      <c r="J10" s="6" t="s">
        <v>295</v>
      </c>
      <c r="K10" s="106" t="b">
        <v>1</v>
      </c>
      <c r="L10" s="6" t="s">
        <v>296</v>
      </c>
    </row>
    <row r="11">
      <c r="A11" s="99">
        <v>10.0</v>
      </c>
      <c r="B11" s="132" t="s">
        <v>96</v>
      </c>
      <c r="C11" s="132" t="s">
        <v>38</v>
      </c>
      <c r="D11" s="133">
        <v>3.0</v>
      </c>
      <c r="E11" s="118" t="s">
        <v>174</v>
      </c>
      <c r="F11" s="119"/>
      <c r="G11" s="115" t="s">
        <v>175</v>
      </c>
      <c r="H11" s="120" t="s">
        <v>176</v>
      </c>
      <c r="I11" s="106" t="b">
        <v>1</v>
      </c>
      <c r="J11" s="127"/>
      <c r="K11" s="106" t="b">
        <v>0</v>
      </c>
      <c r="L11" s="114" t="s">
        <v>297</v>
      </c>
    </row>
    <row r="12">
      <c r="A12" s="99">
        <v>11.0</v>
      </c>
      <c r="B12" s="134" t="s">
        <v>188</v>
      </c>
      <c r="C12" s="134" t="s">
        <v>66</v>
      </c>
      <c r="D12" s="135">
        <v>3.0</v>
      </c>
      <c r="E12" s="123" t="s">
        <v>192</v>
      </c>
      <c r="F12" s="111"/>
      <c r="G12" s="107" t="s">
        <v>193</v>
      </c>
      <c r="H12" s="131" t="s">
        <v>194</v>
      </c>
      <c r="I12" s="113" t="b">
        <v>0</v>
      </c>
      <c r="J12" s="6" t="s">
        <v>298</v>
      </c>
      <c r="K12" s="113" t="b">
        <v>0</v>
      </c>
      <c r="L12" s="114" t="s">
        <v>299</v>
      </c>
    </row>
    <row r="13">
      <c r="A13" s="99">
        <v>12.0</v>
      </c>
      <c r="B13" s="132" t="s">
        <v>56</v>
      </c>
      <c r="C13" s="132" t="s">
        <v>27</v>
      </c>
      <c r="D13" s="133">
        <v>3.0</v>
      </c>
      <c r="E13" s="118" t="s">
        <v>206</v>
      </c>
      <c r="F13" s="119"/>
      <c r="G13" s="115" t="s">
        <v>207</v>
      </c>
      <c r="H13" s="126" t="s">
        <v>208</v>
      </c>
      <c r="I13" s="106" t="b">
        <v>1</v>
      </c>
      <c r="J13" s="6" t="s">
        <v>300</v>
      </c>
      <c r="K13" s="106" t="b">
        <v>1</v>
      </c>
      <c r="L13" s="106" t="s">
        <v>301</v>
      </c>
    </row>
    <row r="14">
      <c r="A14" s="99">
        <v>13.0</v>
      </c>
      <c r="B14" s="132" t="s">
        <v>212</v>
      </c>
      <c r="C14" s="132" t="s">
        <v>27</v>
      </c>
      <c r="D14" s="136">
        <v>4.0</v>
      </c>
      <c r="E14" s="118" t="s">
        <v>213</v>
      </c>
      <c r="F14" s="119"/>
      <c r="G14" s="115" t="s">
        <v>214</v>
      </c>
      <c r="H14" s="120" t="s">
        <v>215</v>
      </c>
      <c r="I14" s="106" t="b">
        <v>1</v>
      </c>
      <c r="J14" s="127"/>
      <c r="K14" s="106" t="b">
        <v>0</v>
      </c>
      <c r="L14" s="114" t="s">
        <v>302</v>
      </c>
    </row>
    <row r="15">
      <c r="A15" s="99">
        <v>14.0</v>
      </c>
      <c r="B15" s="134" t="s">
        <v>100</v>
      </c>
      <c r="C15" s="134" t="s">
        <v>27</v>
      </c>
      <c r="D15" s="137">
        <v>4.0</v>
      </c>
      <c r="E15" s="123" t="s">
        <v>236</v>
      </c>
      <c r="F15" s="111"/>
      <c r="G15" s="107" t="s">
        <v>237</v>
      </c>
      <c r="H15" s="131" t="s">
        <v>238</v>
      </c>
      <c r="I15" s="106" t="b">
        <v>1</v>
      </c>
      <c r="J15" s="6" t="s">
        <v>303</v>
      </c>
      <c r="K15" s="113" t="b">
        <v>0</v>
      </c>
      <c r="L15" s="114" t="s">
        <v>302</v>
      </c>
    </row>
    <row r="16">
      <c r="A16" s="99">
        <v>15.0</v>
      </c>
      <c r="B16" s="132" t="s">
        <v>118</v>
      </c>
      <c r="C16" s="132" t="s">
        <v>27</v>
      </c>
      <c r="D16" s="133">
        <v>3.0</v>
      </c>
      <c r="E16" s="118" t="s">
        <v>242</v>
      </c>
      <c r="F16" s="119"/>
      <c r="G16" s="115" t="s">
        <v>243</v>
      </c>
      <c r="H16" s="126" t="s">
        <v>244</v>
      </c>
      <c r="I16" s="113" t="b">
        <v>0</v>
      </c>
      <c r="J16" s="6" t="s">
        <v>304</v>
      </c>
      <c r="K16" s="113" t="b">
        <v>0</v>
      </c>
      <c r="L16" s="114" t="s">
        <v>302</v>
      </c>
    </row>
    <row r="17">
      <c r="A17" s="99">
        <v>16.0</v>
      </c>
      <c r="B17" s="138" t="s">
        <v>178</v>
      </c>
      <c r="C17" s="134" t="s">
        <v>27</v>
      </c>
      <c r="D17" s="135">
        <v>3.0</v>
      </c>
      <c r="E17" s="123" t="s">
        <v>250</v>
      </c>
      <c r="F17" s="139"/>
      <c r="G17" s="107" t="s">
        <v>251</v>
      </c>
      <c r="H17" s="140" t="s">
        <v>252</v>
      </c>
      <c r="I17" s="141" t="b">
        <v>1</v>
      </c>
      <c r="J17" s="6"/>
      <c r="K17" s="106" t="b">
        <v>1</v>
      </c>
      <c r="L17" s="127"/>
    </row>
    <row r="18">
      <c r="A18" s="99">
        <v>17.0</v>
      </c>
      <c r="B18" s="132" t="s">
        <v>96</v>
      </c>
      <c r="C18" s="132" t="s">
        <v>38</v>
      </c>
      <c r="D18" s="136">
        <v>4.0</v>
      </c>
      <c r="E18" s="118" t="s">
        <v>262</v>
      </c>
      <c r="F18" s="119"/>
      <c r="G18" s="115" t="s">
        <v>263</v>
      </c>
      <c r="H18" s="126" t="s">
        <v>264</v>
      </c>
      <c r="I18" s="106" t="b">
        <v>1</v>
      </c>
      <c r="J18" s="6" t="s">
        <v>304</v>
      </c>
      <c r="K18" s="106" t="b">
        <v>1</v>
      </c>
      <c r="L18" s="142" t="s">
        <v>305</v>
      </c>
      <c r="M18" s="89"/>
      <c r="N18" s="89"/>
      <c r="O18" s="89"/>
      <c r="P18" s="89"/>
      <c r="Q18" s="89"/>
      <c r="R18" s="89"/>
      <c r="S18" s="89"/>
      <c r="T18" s="89"/>
      <c r="U18" s="89"/>
      <c r="V18" s="89"/>
      <c r="W18" s="89"/>
      <c r="X18" s="89"/>
      <c r="Y18" s="89"/>
      <c r="Z18" s="89"/>
      <c r="AA18" s="89"/>
      <c r="AB18" s="89"/>
      <c r="AC18" s="89"/>
      <c r="AD18" s="89"/>
      <c r="AE18" s="89"/>
    </row>
    <row r="19">
      <c r="A19" s="99">
        <v>18.0</v>
      </c>
      <c r="B19" s="134" t="s">
        <v>56</v>
      </c>
      <c r="C19" s="134" t="s">
        <v>66</v>
      </c>
      <c r="D19" s="135">
        <v>3.0</v>
      </c>
      <c r="E19" s="123" t="s">
        <v>269</v>
      </c>
      <c r="F19" s="111"/>
      <c r="G19" s="107" t="s">
        <v>270</v>
      </c>
      <c r="H19" s="124" t="s">
        <v>271</v>
      </c>
      <c r="I19" s="106" t="b">
        <v>1</v>
      </c>
      <c r="J19" s="143"/>
      <c r="K19" s="113" t="b">
        <v>0</v>
      </c>
      <c r="L19" s="114" t="s">
        <v>285</v>
      </c>
      <c r="M19" s="89"/>
      <c r="N19" s="89"/>
      <c r="O19" s="89"/>
      <c r="P19" s="89"/>
      <c r="Q19" s="89"/>
      <c r="R19" s="89"/>
      <c r="S19" s="89"/>
      <c r="T19" s="89"/>
      <c r="U19" s="89"/>
      <c r="V19" s="89"/>
      <c r="W19" s="89"/>
      <c r="X19" s="89"/>
      <c r="Y19" s="89"/>
      <c r="Z19" s="89"/>
      <c r="AA19" s="89"/>
      <c r="AB19" s="89"/>
      <c r="AC19" s="89"/>
      <c r="AD19" s="89"/>
      <c r="AE19" s="89"/>
    </row>
    <row r="20">
      <c r="A20" s="144">
        <v>19.0</v>
      </c>
      <c r="B20" s="145" t="s">
        <v>37</v>
      </c>
      <c r="C20" s="145" t="s">
        <v>27</v>
      </c>
      <c r="D20" s="146">
        <v>3.0</v>
      </c>
      <c r="E20" s="147" t="s">
        <v>70</v>
      </c>
      <c r="F20" s="148"/>
      <c r="G20" s="149" t="s">
        <v>71</v>
      </c>
      <c r="H20" s="150" t="s">
        <v>72</v>
      </c>
      <c r="I20" s="34"/>
      <c r="J20" s="151" t="s">
        <v>306</v>
      </c>
      <c r="K20" s="34"/>
      <c r="L20" s="152" t="s">
        <v>307</v>
      </c>
      <c r="M20" s="34"/>
      <c r="N20" s="34"/>
      <c r="O20" s="34"/>
      <c r="P20" s="34"/>
      <c r="Q20" s="34"/>
      <c r="R20" s="34"/>
      <c r="S20" s="34"/>
      <c r="T20" s="34"/>
      <c r="U20" s="34"/>
      <c r="V20" s="34"/>
      <c r="W20" s="34"/>
      <c r="X20" s="34"/>
      <c r="Y20" s="34"/>
      <c r="Z20" s="34"/>
      <c r="AA20" s="34"/>
      <c r="AB20" s="34"/>
      <c r="AC20" s="34"/>
      <c r="AD20" s="34"/>
      <c r="AE20" s="34"/>
    </row>
    <row r="21">
      <c r="A21" s="144">
        <v>20.0</v>
      </c>
      <c r="B21" s="153" t="s">
        <v>56</v>
      </c>
      <c r="C21" s="154" t="s">
        <v>57</v>
      </c>
      <c r="D21" s="155">
        <v>4.0</v>
      </c>
      <c r="E21" s="156" t="s">
        <v>58</v>
      </c>
      <c r="F21" s="157"/>
      <c r="G21" s="153" t="s">
        <v>59</v>
      </c>
      <c r="H21" s="158" t="s">
        <v>60</v>
      </c>
      <c r="I21" s="34"/>
      <c r="J21" s="159"/>
      <c r="K21" s="106" t="b">
        <v>1</v>
      </c>
      <c r="L21" s="152" t="s">
        <v>308</v>
      </c>
      <c r="M21" s="34"/>
      <c r="N21" s="34"/>
      <c r="O21" s="34"/>
      <c r="P21" s="34"/>
      <c r="Q21" s="34"/>
      <c r="R21" s="34"/>
      <c r="S21" s="34"/>
      <c r="T21" s="34"/>
      <c r="U21" s="34"/>
      <c r="V21" s="34"/>
      <c r="W21" s="34"/>
      <c r="X21" s="34"/>
      <c r="Y21" s="34"/>
      <c r="Z21" s="34"/>
      <c r="AA21" s="34"/>
      <c r="AB21" s="34"/>
      <c r="AC21" s="34"/>
      <c r="AD21" s="34"/>
      <c r="AE21" s="34"/>
    </row>
    <row r="22">
      <c r="A22" s="144">
        <v>21.0</v>
      </c>
      <c r="B22" s="160" t="s">
        <v>51</v>
      </c>
      <c r="C22" s="160" t="s">
        <v>113</v>
      </c>
      <c r="D22" s="161">
        <v>4.0</v>
      </c>
      <c r="E22" s="156" t="s">
        <v>158</v>
      </c>
      <c r="F22" s="157"/>
      <c r="G22" s="153" t="s">
        <v>159</v>
      </c>
      <c r="H22" s="158" t="s">
        <v>160</v>
      </c>
      <c r="I22" s="34"/>
      <c r="J22" s="159"/>
      <c r="K22" s="106" t="b">
        <v>1</v>
      </c>
      <c r="L22" s="152" t="s">
        <v>309</v>
      </c>
      <c r="M22" s="34"/>
      <c r="N22" s="34"/>
      <c r="O22" s="34"/>
      <c r="P22" s="34"/>
      <c r="Q22" s="34"/>
      <c r="R22" s="34"/>
      <c r="S22" s="34"/>
      <c r="T22" s="34"/>
      <c r="U22" s="34"/>
      <c r="V22" s="34"/>
      <c r="W22" s="34"/>
      <c r="X22" s="34"/>
      <c r="Y22" s="34"/>
      <c r="Z22" s="34"/>
      <c r="AA22" s="34"/>
      <c r="AB22" s="34"/>
      <c r="AC22" s="34"/>
      <c r="AD22" s="34"/>
      <c r="AE22" s="34"/>
    </row>
    <row r="23">
      <c r="A23" s="144">
        <v>22.0</v>
      </c>
      <c r="B23" s="162" t="s">
        <v>26</v>
      </c>
      <c r="C23" s="162" t="s">
        <v>38</v>
      </c>
      <c r="D23" s="163">
        <v>4.0</v>
      </c>
      <c r="E23" s="147" t="s">
        <v>233</v>
      </c>
      <c r="F23" s="148"/>
      <c r="G23" s="149" t="s">
        <v>234</v>
      </c>
      <c r="H23" s="150" t="s">
        <v>235</v>
      </c>
      <c r="I23" s="34"/>
      <c r="J23" s="159"/>
      <c r="K23" s="106" t="b">
        <v>1</v>
      </c>
      <c r="L23" s="152" t="s">
        <v>310</v>
      </c>
      <c r="M23" s="34"/>
      <c r="N23" s="34"/>
      <c r="O23" s="34"/>
      <c r="P23" s="34"/>
      <c r="Q23" s="34"/>
      <c r="R23" s="34"/>
      <c r="S23" s="34"/>
      <c r="T23" s="34"/>
      <c r="U23" s="34"/>
      <c r="V23" s="34"/>
      <c r="W23" s="34"/>
      <c r="X23" s="34"/>
      <c r="Y23" s="34"/>
      <c r="Z23" s="34"/>
      <c r="AA23" s="34"/>
      <c r="AB23" s="34"/>
      <c r="AC23" s="34"/>
      <c r="AD23" s="34"/>
      <c r="AE23" s="34"/>
    </row>
    <row r="24">
      <c r="A24" s="144">
        <v>23.0</v>
      </c>
      <c r="B24" s="162" t="s">
        <v>56</v>
      </c>
      <c r="C24" s="162" t="s">
        <v>27</v>
      </c>
      <c r="D24" s="164">
        <v>3.0</v>
      </c>
      <c r="E24" s="147" t="s">
        <v>254</v>
      </c>
      <c r="F24" s="165" t="s">
        <v>255</v>
      </c>
      <c r="G24" s="149" t="s">
        <v>256</v>
      </c>
      <c r="H24" s="149" t="s">
        <v>257</v>
      </c>
      <c r="I24" s="159"/>
      <c r="J24" s="159"/>
      <c r="K24" s="106" t="b">
        <v>1</v>
      </c>
      <c r="L24" s="166" t="s">
        <v>311</v>
      </c>
      <c r="M24" s="88"/>
      <c r="N24" s="88"/>
      <c r="O24" s="88"/>
      <c r="P24" s="88"/>
      <c r="Q24" s="88"/>
      <c r="R24" s="88"/>
      <c r="S24" s="88"/>
      <c r="T24" s="88"/>
      <c r="U24" s="88"/>
      <c r="V24" s="88"/>
      <c r="W24" s="88"/>
      <c r="X24" s="88"/>
      <c r="Y24" s="88"/>
      <c r="Z24" s="88"/>
      <c r="AA24" s="88"/>
      <c r="AB24" s="88"/>
      <c r="AC24" s="88"/>
      <c r="AD24" s="88"/>
      <c r="AE24" s="88"/>
    </row>
    <row r="25">
      <c r="A25" s="144">
        <v>24.0</v>
      </c>
      <c r="B25" s="167" t="s">
        <v>37</v>
      </c>
      <c r="C25" s="167" t="s">
        <v>38</v>
      </c>
      <c r="D25" s="168">
        <v>4.0</v>
      </c>
      <c r="E25" s="169" t="s">
        <v>39</v>
      </c>
      <c r="F25" s="148"/>
      <c r="G25" s="149" t="s">
        <v>40</v>
      </c>
      <c r="H25" s="150" t="s">
        <v>41</v>
      </c>
      <c r="I25" s="34"/>
      <c r="J25" s="159"/>
      <c r="K25" s="106" t="b">
        <v>1</v>
      </c>
      <c r="L25" s="166" t="s">
        <v>311</v>
      </c>
      <c r="M25" s="34"/>
      <c r="N25" s="34"/>
      <c r="O25" s="34"/>
      <c r="P25" s="34"/>
      <c r="Q25" s="34"/>
      <c r="R25" s="34"/>
      <c r="S25" s="34"/>
      <c r="T25" s="34"/>
      <c r="U25" s="34"/>
      <c r="V25" s="34"/>
      <c r="W25" s="34"/>
      <c r="X25" s="34"/>
      <c r="Y25" s="34"/>
      <c r="Z25" s="34"/>
      <c r="AA25" s="34"/>
      <c r="AB25" s="34"/>
      <c r="AC25" s="34"/>
      <c r="AD25" s="34"/>
      <c r="AE25" s="34"/>
    </row>
    <row r="26">
      <c r="A26" s="144">
        <v>25.0</v>
      </c>
      <c r="B26" s="167" t="s">
        <v>37</v>
      </c>
      <c r="C26" s="167" t="s">
        <v>38</v>
      </c>
      <c r="D26" s="170">
        <v>4.0</v>
      </c>
      <c r="E26" s="171" t="s">
        <v>44</v>
      </c>
      <c r="F26" s="157"/>
      <c r="G26" s="153" t="s">
        <v>45</v>
      </c>
      <c r="H26" s="158" t="s">
        <v>46</v>
      </c>
      <c r="I26" s="34"/>
      <c r="J26" s="159"/>
      <c r="K26" s="106" t="b">
        <v>1</v>
      </c>
      <c r="L26" s="166" t="s">
        <v>311</v>
      </c>
      <c r="M26" s="34"/>
      <c r="N26" s="34"/>
      <c r="O26" s="34"/>
      <c r="P26" s="34"/>
      <c r="Q26" s="34"/>
      <c r="R26" s="34"/>
      <c r="S26" s="34"/>
      <c r="T26" s="34"/>
      <c r="U26" s="34"/>
      <c r="V26" s="34"/>
      <c r="W26" s="34"/>
      <c r="X26" s="34"/>
      <c r="Y26" s="34"/>
      <c r="Z26" s="34"/>
      <c r="AA26" s="34"/>
      <c r="AB26" s="34"/>
      <c r="AC26" s="34"/>
      <c r="AD26" s="34"/>
      <c r="AE26" s="34"/>
    </row>
    <row r="27">
      <c r="J27" s="127"/>
    </row>
    <row r="28">
      <c r="J28" s="127"/>
    </row>
    <row r="29">
      <c r="J29" s="127"/>
    </row>
    <row r="30">
      <c r="J30" s="127"/>
    </row>
    <row r="31">
      <c r="J31" s="127"/>
    </row>
    <row r="32">
      <c r="B32" s="172" t="s">
        <v>312</v>
      </c>
      <c r="J32" s="127"/>
    </row>
    <row r="33">
      <c r="J33" s="127"/>
    </row>
    <row r="34">
      <c r="J34" s="127"/>
    </row>
    <row r="35">
      <c r="J35" s="127"/>
    </row>
    <row r="36">
      <c r="J36" s="127"/>
    </row>
    <row r="37">
      <c r="J37" s="127"/>
    </row>
    <row r="38">
      <c r="J38" s="127"/>
    </row>
    <row r="39">
      <c r="J39" s="127"/>
    </row>
    <row r="40">
      <c r="J40" s="127"/>
    </row>
    <row r="41">
      <c r="J41" s="127"/>
    </row>
    <row r="42">
      <c r="J42" s="127"/>
    </row>
    <row r="43">
      <c r="J43" s="127"/>
    </row>
    <row r="44">
      <c r="J44" s="127"/>
    </row>
    <row r="45">
      <c r="J45" s="127"/>
    </row>
    <row r="46">
      <c r="J46" s="127"/>
    </row>
    <row r="47">
      <c r="J47" s="127"/>
    </row>
    <row r="48">
      <c r="J48" s="127"/>
    </row>
    <row r="49">
      <c r="J49" s="127"/>
    </row>
    <row r="50">
      <c r="J50" s="127"/>
    </row>
    <row r="51">
      <c r="J51" s="127"/>
    </row>
    <row r="52">
      <c r="J52" s="127"/>
    </row>
    <row r="53">
      <c r="J53" s="127"/>
    </row>
    <row r="54">
      <c r="J54" s="127"/>
    </row>
    <row r="55">
      <c r="J55" s="127"/>
    </row>
    <row r="56">
      <c r="J56" s="127"/>
    </row>
    <row r="57">
      <c r="J57" s="127"/>
    </row>
    <row r="58">
      <c r="J58" s="127"/>
    </row>
    <row r="59">
      <c r="J59" s="127"/>
    </row>
    <row r="60">
      <c r="J60" s="127"/>
    </row>
    <row r="61">
      <c r="J61" s="127"/>
    </row>
    <row r="62">
      <c r="J62" s="127"/>
    </row>
    <row r="63">
      <c r="J63" s="127"/>
    </row>
    <row r="64">
      <c r="J64" s="127"/>
    </row>
    <row r="65">
      <c r="J65" s="127"/>
    </row>
    <row r="66">
      <c r="J66" s="127"/>
    </row>
    <row r="67">
      <c r="J67" s="127"/>
    </row>
    <row r="68">
      <c r="J68" s="127"/>
    </row>
    <row r="69">
      <c r="J69" s="127"/>
    </row>
    <row r="70">
      <c r="J70" s="127"/>
    </row>
    <row r="71">
      <c r="J71" s="127"/>
    </row>
    <row r="72">
      <c r="J72" s="127"/>
    </row>
    <row r="73">
      <c r="J73" s="127"/>
    </row>
    <row r="74">
      <c r="J74" s="127"/>
    </row>
    <row r="75">
      <c r="J75" s="127"/>
    </row>
    <row r="76">
      <c r="J76" s="127"/>
    </row>
    <row r="77">
      <c r="J77" s="127"/>
    </row>
    <row r="78">
      <c r="J78" s="127"/>
    </row>
    <row r="79">
      <c r="J79" s="127"/>
    </row>
    <row r="80">
      <c r="J80" s="127"/>
    </row>
    <row r="81">
      <c r="J81" s="127"/>
    </row>
    <row r="82">
      <c r="J82" s="127"/>
    </row>
    <row r="83">
      <c r="J83" s="127"/>
    </row>
    <row r="84">
      <c r="J84" s="127"/>
    </row>
    <row r="85">
      <c r="J85" s="127"/>
    </row>
    <row r="86">
      <c r="J86" s="127"/>
    </row>
    <row r="87">
      <c r="J87" s="127"/>
    </row>
    <row r="88">
      <c r="J88" s="127"/>
    </row>
    <row r="89">
      <c r="J89" s="127"/>
    </row>
    <row r="90">
      <c r="J90" s="127"/>
    </row>
    <row r="91">
      <c r="J91" s="127"/>
    </row>
    <row r="92">
      <c r="J92" s="127"/>
    </row>
    <row r="93">
      <c r="J93" s="127"/>
    </row>
    <row r="94">
      <c r="J94" s="127"/>
    </row>
    <row r="95">
      <c r="J95" s="127"/>
    </row>
    <row r="96">
      <c r="J96" s="127"/>
    </row>
    <row r="97">
      <c r="J97" s="127"/>
    </row>
    <row r="98">
      <c r="J98" s="127"/>
    </row>
    <row r="99">
      <c r="J99" s="127"/>
    </row>
    <row r="100">
      <c r="J100" s="127"/>
    </row>
    <row r="101">
      <c r="J101" s="127"/>
    </row>
    <row r="102">
      <c r="J102" s="127"/>
    </row>
    <row r="103">
      <c r="J103" s="127"/>
    </row>
    <row r="104">
      <c r="J104" s="127"/>
    </row>
    <row r="105">
      <c r="J105" s="127"/>
    </row>
    <row r="106">
      <c r="J106" s="127"/>
    </row>
    <row r="107">
      <c r="J107" s="127"/>
    </row>
    <row r="108">
      <c r="J108" s="127"/>
    </row>
    <row r="109">
      <c r="J109" s="127"/>
    </row>
    <row r="110">
      <c r="J110" s="127"/>
    </row>
    <row r="111">
      <c r="J111" s="127"/>
    </row>
    <row r="112">
      <c r="J112" s="127"/>
    </row>
    <row r="113">
      <c r="J113" s="127"/>
    </row>
    <row r="114">
      <c r="J114" s="127"/>
    </row>
    <row r="115">
      <c r="J115" s="127"/>
    </row>
    <row r="116">
      <c r="J116" s="127"/>
    </row>
    <row r="117">
      <c r="J117" s="127"/>
    </row>
    <row r="118">
      <c r="J118" s="127"/>
    </row>
    <row r="119">
      <c r="J119" s="127"/>
    </row>
    <row r="120">
      <c r="J120" s="127"/>
    </row>
    <row r="121">
      <c r="J121" s="127"/>
    </row>
    <row r="122">
      <c r="J122" s="127"/>
    </row>
    <row r="123">
      <c r="J123" s="127"/>
    </row>
    <row r="124">
      <c r="J124" s="127"/>
    </row>
    <row r="125">
      <c r="J125" s="127"/>
    </row>
    <row r="126">
      <c r="J126" s="127"/>
    </row>
    <row r="127">
      <c r="J127" s="127"/>
    </row>
    <row r="128">
      <c r="J128" s="127"/>
    </row>
    <row r="129">
      <c r="J129" s="127"/>
    </row>
    <row r="130">
      <c r="J130" s="127"/>
    </row>
    <row r="131">
      <c r="J131" s="127"/>
    </row>
    <row r="132">
      <c r="J132" s="127"/>
    </row>
    <row r="133">
      <c r="J133" s="127"/>
    </row>
    <row r="134">
      <c r="J134" s="127"/>
    </row>
    <row r="135">
      <c r="J135" s="127"/>
    </row>
    <row r="136">
      <c r="J136" s="127"/>
    </row>
    <row r="137">
      <c r="J137" s="127"/>
    </row>
    <row r="138">
      <c r="J138" s="127"/>
    </row>
    <row r="139">
      <c r="J139" s="127"/>
    </row>
    <row r="140">
      <c r="J140" s="127"/>
    </row>
    <row r="141">
      <c r="J141" s="127"/>
    </row>
    <row r="142">
      <c r="J142" s="127"/>
    </row>
    <row r="143">
      <c r="J143" s="127"/>
    </row>
    <row r="144">
      <c r="J144" s="127"/>
    </row>
    <row r="145">
      <c r="J145" s="127"/>
    </row>
    <row r="146">
      <c r="J146" s="127"/>
    </row>
    <row r="147">
      <c r="J147" s="127"/>
    </row>
    <row r="148">
      <c r="J148" s="127"/>
    </row>
    <row r="149">
      <c r="J149" s="127"/>
    </row>
    <row r="150">
      <c r="J150" s="127"/>
    </row>
    <row r="151">
      <c r="J151" s="127"/>
    </row>
    <row r="152">
      <c r="J152" s="127"/>
    </row>
    <row r="153">
      <c r="J153" s="127"/>
    </row>
    <row r="154">
      <c r="J154" s="127"/>
    </row>
    <row r="155">
      <c r="J155" s="127"/>
    </row>
    <row r="156">
      <c r="J156" s="127"/>
    </row>
    <row r="157">
      <c r="J157" s="127"/>
    </row>
    <row r="158">
      <c r="J158" s="127"/>
    </row>
    <row r="159">
      <c r="J159" s="127"/>
    </row>
    <row r="160">
      <c r="J160" s="127"/>
    </row>
    <row r="161">
      <c r="J161" s="127"/>
    </row>
    <row r="162">
      <c r="J162" s="127"/>
    </row>
    <row r="163">
      <c r="J163" s="127"/>
    </row>
    <row r="164">
      <c r="J164" s="127"/>
    </row>
    <row r="165">
      <c r="J165" s="127"/>
    </row>
    <row r="166">
      <c r="J166" s="127"/>
    </row>
    <row r="167">
      <c r="J167" s="127"/>
    </row>
    <row r="168">
      <c r="J168" s="127"/>
    </row>
    <row r="169">
      <c r="J169" s="127"/>
    </row>
    <row r="170">
      <c r="J170" s="127"/>
    </row>
    <row r="171">
      <c r="J171" s="127"/>
    </row>
    <row r="172">
      <c r="J172" s="127"/>
    </row>
    <row r="173">
      <c r="J173" s="127"/>
    </row>
    <row r="174">
      <c r="J174" s="127"/>
    </row>
    <row r="175">
      <c r="J175" s="127"/>
    </row>
    <row r="176">
      <c r="J176" s="127"/>
    </row>
    <row r="177">
      <c r="J177" s="127"/>
    </row>
    <row r="178">
      <c r="J178" s="127"/>
    </row>
    <row r="179">
      <c r="J179" s="127"/>
    </row>
    <row r="180">
      <c r="J180" s="127"/>
    </row>
    <row r="181">
      <c r="J181" s="127"/>
    </row>
    <row r="182">
      <c r="J182" s="127"/>
    </row>
    <row r="183">
      <c r="J183" s="127"/>
    </row>
    <row r="184">
      <c r="J184" s="127"/>
    </row>
    <row r="185">
      <c r="J185" s="127"/>
    </row>
    <row r="186">
      <c r="J186" s="127"/>
    </row>
    <row r="187">
      <c r="J187" s="127"/>
    </row>
    <row r="188">
      <c r="J188" s="127"/>
    </row>
    <row r="189">
      <c r="J189" s="127"/>
    </row>
    <row r="190">
      <c r="J190" s="127"/>
    </row>
    <row r="191">
      <c r="J191" s="127"/>
    </row>
    <row r="192">
      <c r="J192" s="127"/>
    </row>
    <row r="193">
      <c r="J193" s="127"/>
    </row>
    <row r="194">
      <c r="J194" s="127"/>
    </row>
    <row r="195">
      <c r="J195" s="127"/>
    </row>
    <row r="196">
      <c r="J196" s="127"/>
    </row>
    <row r="197">
      <c r="J197" s="127"/>
    </row>
    <row r="198">
      <c r="J198" s="127"/>
    </row>
    <row r="199">
      <c r="J199" s="127"/>
    </row>
    <row r="200">
      <c r="J200" s="127"/>
    </row>
    <row r="201">
      <c r="J201" s="127"/>
    </row>
    <row r="202">
      <c r="J202" s="127"/>
    </row>
    <row r="203">
      <c r="J203" s="127"/>
    </row>
    <row r="204">
      <c r="J204" s="127"/>
    </row>
    <row r="205">
      <c r="J205" s="127"/>
    </row>
    <row r="206">
      <c r="J206" s="127"/>
    </row>
    <row r="207">
      <c r="J207" s="127"/>
    </row>
    <row r="208">
      <c r="J208" s="127"/>
    </row>
    <row r="209">
      <c r="J209" s="127"/>
    </row>
    <row r="210">
      <c r="J210" s="127"/>
    </row>
    <row r="211">
      <c r="J211" s="127"/>
    </row>
    <row r="212">
      <c r="J212" s="127"/>
    </row>
    <row r="213">
      <c r="J213" s="127"/>
    </row>
    <row r="214">
      <c r="J214" s="127"/>
    </row>
    <row r="215">
      <c r="J215" s="127"/>
    </row>
    <row r="216">
      <c r="J216" s="127"/>
    </row>
    <row r="217">
      <c r="J217" s="127"/>
    </row>
    <row r="218">
      <c r="J218" s="127"/>
    </row>
    <row r="219">
      <c r="J219" s="127"/>
    </row>
    <row r="220">
      <c r="J220" s="127"/>
    </row>
    <row r="221">
      <c r="J221" s="127"/>
    </row>
    <row r="222">
      <c r="J222" s="127"/>
    </row>
    <row r="223">
      <c r="J223" s="127"/>
    </row>
    <row r="224">
      <c r="J224" s="127"/>
    </row>
    <row r="225">
      <c r="J225" s="127"/>
    </row>
    <row r="226">
      <c r="J226" s="127"/>
    </row>
    <row r="227">
      <c r="J227" s="127"/>
    </row>
    <row r="228">
      <c r="J228" s="127"/>
    </row>
    <row r="229">
      <c r="J229" s="127"/>
    </row>
    <row r="230">
      <c r="J230" s="127"/>
    </row>
    <row r="231">
      <c r="J231" s="127"/>
    </row>
    <row r="232">
      <c r="J232" s="127"/>
    </row>
    <row r="233">
      <c r="J233" s="127"/>
    </row>
    <row r="234">
      <c r="J234" s="127"/>
    </row>
    <row r="235">
      <c r="J235" s="127"/>
    </row>
    <row r="236">
      <c r="J236" s="127"/>
    </row>
    <row r="237">
      <c r="J237" s="127"/>
    </row>
    <row r="238">
      <c r="J238" s="127"/>
    </row>
    <row r="239">
      <c r="J239" s="127"/>
    </row>
    <row r="240">
      <c r="J240" s="127"/>
    </row>
    <row r="241">
      <c r="J241" s="127"/>
    </row>
    <row r="242">
      <c r="J242" s="127"/>
    </row>
    <row r="243">
      <c r="J243" s="127"/>
    </row>
    <row r="244">
      <c r="J244" s="127"/>
    </row>
    <row r="245">
      <c r="J245" s="127"/>
    </row>
    <row r="246">
      <c r="J246" s="127"/>
    </row>
    <row r="247">
      <c r="J247" s="127"/>
    </row>
    <row r="248">
      <c r="J248" s="127"/>
    </row>
    <row r="249">
      <c r="J249" s="127"/>
    </row>
    <row r="250">
      <c r="J250" s="127"/>
    </row>
    <row r="251">
      <c r="J251" s="127"/>
    </row>
    <row r="252">
      <c r="J252" s="127"/>
    </row>
    <row r="253">
      <c r="J253" s="127"/>
    </row>
    <row r="254">
      <c r="J254" s="127"/>
    </row>
    <row r="255">
      <c r="J255" s="127"/>
    </row>
    <row r="256">
      <c r="J256" s="127"/>
    </row>
    <row r="257">
      <c r="J257" s="127"/>
    </row>
    <row r="258">
      <c r="J258" s="127"/>
    </row>
    <row r="259">
      <c r="J259" s="127"/>
    </row>
    <row r="260">
      <c r="J260" s="127"/>
    </row>
    <row r="261">
      <c r="J261" s="127"/>
    </row>
    <row r="262">
      <c r="J262" s="127"/>
    </row>
    <row r="263">
      <c r="J263" s="127"/>
    </row>
    <row r="264">
      <c r="J264" s="127"/>
    </row>
    <row r="265">
      <c r="J265" s="127"/>
    </row>
    <row r="266">
      <c r="J266" s="127"/>
    </row>
    <row r="267">
      <c r="J267" s="127"/>
    </row>
    <row r="268">
      <c r="J268" s="127"/>
    </row>
    <row r="269">
      <c r="J269" s="127"/>
    </row>
    <row r="270">
      <c r="J270" s="127"/>
    </row>
    <row r="271">
      <c r="J271" s="127"/>
    </row>
    <row r="272">
      <c r="J272" s="127"/>
    </row>
    <row r="273">
      <c r="J273" s="127"/>
    </row>
    <row r="274">
      <c r="J274" s="127"/>
    </row>
    <row r="275">
      <c r="J275" s="127"/>
    </row>
    <row r="276">
      <c r="J276" s="127"/>
    </row>
    <row r="277">
      <c r="J277" s="127"/>
    </row>
    <row r="278">
      <c r="J278" s="127"/>
    </row>
    <row r="279">
      <c r="J279" s="127"/>
    </row>
    <row r="280">
      <c r="J280" s="127"/>
    </row>
    <row r="281">
      <c r="J281" s="127"/>
    </row>
    <row r="282">
      <c r="J282" s="127"/>
    </row>
    <row r="283">
      <c r="J283" s="127"/>
    </row>
    <row r="284">
      <c r="J284" s="127"/>
    </row>
    <row r="285">
      <c r="J285" s="127"/>
    </row>
    <row r="286">
      <c r="J286" s="127"/>
    </row>
    <row r="287">
      <c r="J287" s="127"/>
    </row>
    <row r="288">
      <c r="J288" s="127"/>
    </row>
    <row r="289">
      <c r="J289" s="127"/>
    </row>
    <row r="290">
      <c r="J290" s="127"/>
    </row>
    <row r="291">
      <c r="J291" s="127"/>
    </row>
    <row r="292">
      <c r="J292" s="127"/>
    </row>
    <row r="293">
      <c r="J293" s="127"/>
    </row>
    <row r="294">
      <c r="J294" s="127"/>
    </row>
    <row r="295">
      <c r="J295" s="127"/>
    </row>
    <row r="296">
      <c r="J296" s="127"/>
    </row>
    <row r="297">
      <c r="J297" s="127"/>
    </row>
    <row r="298">
      <c r="J298" s="127"/>
    </row>
    <row r="299">
      <c r="J299" s="127"/>
    </row>
    <row r="300">
      <c r="J300" s="127"/>
    </row>
    <row r="301">
      <c r="J301" s="127"/>
    </row>
    <row r="302">
      <c r="J302" s="127"/>
    </row>
    <row r="303">
      <c r="J303" s="127"/>
    </row>
    <row r="304">
      <c r="J304" s="127"/>
    </row>
    <row r="305">
      <c r="J305" s="127"/>
    </row>
    <row r="306">
      <c r="J306" s="127"/>
    </row>
    <row r="307">
      <c r="J307" s="127"/>
    </row>
    <row r="308">
      <c r="J308" s="127"/>
    </row>
    <row r="309">
      <c r="J309" s="127"/>
    </row>
    <row r="310">
      <c r="J310" s="127"/>
    </row>
    <row r="311">
      <c r="J311" s="127"/>
    </row>
    <row r="312">
      <c r="J312" s="127"/>
    </row>
    <row r="313">
      <c r="J313" s="127"/>
    </row>
    <row r="314">
      <c r="J314" s="127"/>
    </row>
    <row r="315">
      <c r="J315" s="127"/>
    </row>
    <row r="316">
      <c r="J316" s="127"/>
    </row>
    <row r="317">
      <c r="J317" s="127"/>
    </row>
    <row r="318">
      <c r="J318" s="127"/>
    </row>
    <row r="319">
      <c r="J319" s="127"/>
    </row>
    <row r="320">
      <c r="J320" s="127"/>
    </row>
    <row r="321">
      <c r="J321" s="127"/>
    </row>
    <row r="322">
      <c r="J322" s="127"/>
    </row>
    <row r="323">
      <c r="J323" s="127"/>
    </row>
    <row r="324">
      <c r="J324" s="127"/>
    </row>
    <row r="325">
      <c r="J325" s="127"/>
    </row>
    <row r="326">
      <c r="J326" s="127"/>
    </row>
    <row r="327">
      <c r="J327" s="127"/>
    </row>
    <row r="328">
      <c r="J328" s="127"/>
    </row>
    <row r="329">
      <c r="J329" s="127"/>
    </row>
    <row r="330">
      <c r="J330" s="127"/>
    </row>
    <row r="331">
      <c r="J331" s="127"/>
    </row>
    <row r="332">
      <c r="J332" s="127"/>
    </row>
    <row r="333">
      <c r="J333" s="127"/>
    </row>
    <row r="334">
      <c r="J334" s="127"/>
    </row>
    <row r="335">
      <c r="J335" s="127"/>
    </row>
    <row r="336">
      <c r="J336" s="127"/>
    </row>
    <row r="337">
      <c r="J337" s="127"/>
    </row>
    <row r="338">
      <c r="J338" s="127"/>
    </row>
    <row r="339">
      <c r="J339" s="127"/>
    </row>
    <row r="340">
      <c r="J340" s="127"/>
    </row>
    <row r="341">
      <c r="J341" s="127"/>
    </row>
    <row r="342">
      <c r="J342" s="127"/>
    </row>
    <row r="343">
      <c r="J343" s="127"/>
    </row>
    <row r="344">
      <c r="J344" s="127"/>
    </row>
    <row r="345">
      <c r="J345" s="127"/>
    </row>
    <row r="346">
      <c r="J346" s="127"/>
    </row>
    <row r="347">
      <c r="J347" s="127"/>
    </row>
    <row r="348">
      <c r="J348" s="127"/>
    </row>
    <row r="349">
      <c r="J349" s="127"/>
    </row>
    <row r="350">
      <c r="J350" s="127"/>
    </row>
    <row r="351">
      <c r="J351" s="127"/>
    </row>
    <row r="352">
      <c r="J352" s="127"/>
    </row>
    <row r="353">
      <c r="J353" s="127"/>
    </row>
    <row r="354">
      <c r="J354" s="127"/>
    </row>
    <row r="355">
      <c r="J355" s="127"/>
    </row>
    <row r="356">
      <c r="J356" s="127"/>
    </row>
    <row r="357">
      <c r="J357" s="127"/>
    </row>
    <row r="358">
      <c r="J358" s="127"/>
    </row>
    <row r="359">
      <c r="J359" s="127"/>
    </row>
    <row r="360">
      <c r="J360" s="127"/>
    </row>
    <row r="361">
      <c r="J361" s="127"/>
    </row>
    <row r="362">
      <c r="J362" s="127"/>
    </row>
    <row r="363">
      <c r="J363" s="127"/>
    </row>
    <row r="364">
      <c r="J364" s="127"/>
    </row>
    <row r="365">
      <c r="J365" s="127"/>
    </row>
    <row r="366">
      <c r="J366" s="127"/>
    </row>
    <row r="367">
      <c r="J367" s="127"/>
    </row>
    <row r="368">
      <c r="J368" s="127"/>
    </row>
    <row r="369">
      <c r="J369" s="127"/>
    </row>
    <row r="370">
      <c r="J370" s="127"/>
    </row>
    <row r="371">
      <c r="J371" s="127"/>
    </row>
    <row r="372">
      <c r="J372" s="127"/>
    </row>
    <row r="373">
      <c r="J373" s="127"/>
    </row>
    <row r="374">
      <c r="J374" s="127"/>
    </row>
    <row r="375">
      <c r="J375" s="127"/>
    </row>
    <row r="376">
      <c r="J376" s="127"/>
    </row>
    <row r="377">
      <c r="J377" s="127"/>
    </row>
    <row r="378">
      <c r="J378" s="127"/>
    </row>
    <row r="379">
      <c r="J379" s="127"/>
    </row>
    <row r="380">
      <c r="J380" s="127"/>
    </row>
    <row r="381">
      <c r="J381" s="127"/>
    </row>
    <row r="382">
      <c r="J382" s="127"/>
    </row>
    <row r="383">
      <c r="J383" s="127"/>
    </row>
    <row r="384">
      <c r="J384" s="127"/>
    </row>
    <row r="385">
      <c r="J385" s="127"/>
    </row>
    <row r="386">
      <c r="J386" s="127"/>
    </row>
    <row r="387">
      <c r="J387" s="127"/>
    </row>
    <row r="388">
      <c r="J388" s="127"/>
    </row>
    <row r="389">
      <c r="J389" s="127"/>
    </row>
    <row r="390">
      <c r="J390" s="127"/>
    </row>
    <row r="391">
      <c r="J391" s="127"/>
    </row>
    <row r="392">
      <c r="J392" s="127"/>
    </row>
    <row r="393">
      <c r="J393" s="127"/>
    </row>
    <row r="394">
      <c r="J394" s="127"/>
    </row>
    <row r="395">
      <c r="J395" s="127"/>
    </row>
    <row r="396">
      <c r="J396" s="127"/>
    </row>
    <row r="397">
      <c r="J397" s="127"/>
    </row>
    <row r="398">
      <c r="J398" s="127"/>
    </row>
    <row r="399">
      <c r="J399" s="127"/>
    </row>
    <row r="400">
      <c r="J400" s="127"/>
    </row>
    <row r="401">
      <c r="J401" s="127"/>
    </row>
    <row r="402">
      <c r="J402" s="127"/>
    </row>
    <row r="403">
      <c r="J403" s="127"/>
    </row>
    <row r="404">
      <c r="J404" s="127"/>
    </row>
    <row r="405">
      <c r="J405" s="127"/>
    </row>
    <row r="406">
      <c r="J406" s="127"/>
    </row>
    <row r="407">
      <c r="J407" s="127"/>
    </row>
    <row r="408">
      <c r="J408" s="127"/>
    </row>
    <row r="409">
      <c r="J409" s="127"/>
    </row>
    <row r="410">
      <c r="J410" s="127"/>
    </row>
    <row r="411">
      <c r="J411" s="127"/>
    </row>
    <row r="412">
      <c r="J412" s="127"/>
    </row>
    <row r="413">
      <c r="J413" s="127"/>
    </row>
    <row r="414">
      <c r="J414" s="127"/>
    </row>
    <row r="415">
      <c r="J415" s="127"/>
    </row>
    <row r="416">
      <c r="J416" s="127"/>
    </row>
    <row r="417">
      <c r="J417" s="127"/>
    </row>
    <row r="418">
      <c r="J418" s="127"/>
    </row>
    <row r="419">
      <c r="J419" s="127"/>
    </row>
    <row r="420">
      <c r="J420" s="127"/>
    </row>
    <row r="421">
      <c r="J421" s="127"/>
    </row>
    <row r="422">
      <c r="J422" s="127"/>
    </row>
    <row r="423">
      <c r="J423" s="127"/>
    </row>
    <row r="424">
      <c r="J424" s="127"/>
    </row>
    <row r="425">
      <c r="J425" s="127"/>
    </row>
    <row r="426">
      <c r="J426" s="127"/>
    </row>
    <row r="427">
      <c r="J427" s="127"/>
    </row>
    <row r="428">
      <c r="J428" s="127"/>
    </row>
    <row r="429">
      <c r="J429" s="127"/>
    </row>
    <row r="430">
      <c r="J430" s="127"/>
    </row>
    <row r="431">
      <c r="J431" s="127"/>
    </row>
    <row r="432">
      <c r="J432" s="127"/>
    </row>
    <row r="433">
      <c r="J433" s="127"/>
    </row>
    <row r="434">
      <c r="J434" s="127"/>
    </row>
    <row r="435">
      <c r="J435" s="127"/>
    </row>
    <row r="436">
      <c r="J436" s="127"/>
    </row>
    <row r="437">
      <c r="J437" s="127"/>
    </row>
    <row r="438">
      <c r="J438" s="127"/>
    </row>
    <row r="439">
      <c r="J439" s="127"/>
    </row>
    <row r="440">
      <c r="J440" s="127"/>
    </row>
    <row r="441">
      <c r="J441" s="127"/>
    </row>
    <row r="442">
      <c r="J442" s="127"/>
    </row>
    <row r="443">
      <c r="J443" s="127"/>
    </row>
    <row r="444">
      <c r="J444" s="127"/>
    </row>
    <row r="445">
      <c r="J445" s="127"/>
    </row>
    <row r="446">
      <c r="J446" s="127"/>
    </row>
    <row r="447">
      <c r="J447" s="127"/>
    </row>
    <row r="448">
      <c r="J448" s="127"/>
    </row>
    <row r="449">
      <c r="J449" s="127"/>
    </row>
    <row r="450">
      <c r="J450" s="127"/>
    </row>
    <row r="451">
      <c r="J451" s="127"/>
    </row>
    <row r="452">
      <c r="J452" s="127"/>
    </row>
    <row r="453">
      <c r="J453" s="127"/>
    </row>
    <row r="454">
      <c r="J454" s="127"/>
    </row>
    <row r="455">
      <c r="J455" s="127"/>
    </row>
    <row r="456">
      <c r="J456" s="127"/>
    </row>
    <row r="457">
      <c r="J457" s="127"/>
    </row>
    <row r="458">
      <c r="J458" s="127"/>
    </row>
    <row r="459">
      <c r="J459" s="127"/>
    </row>
    <row r="460">
      <c r="J460" s="127"/>
    </row>
    <row r="461">
      <c r="J461" s="127"/>
    </row>
    <row r="462">
      <c r="J462" s="127"/>
    </row>
    <row r="463">
      <c r="J463" s="127"/>
    </row>
    <row r="464">
      <c r="J464" s="127"/>
    </row>
    <row r="465">
      <c r="J465" s="127"/>
    </row>
    <row r="466">
      <c r="J466" s="127"/>
    </row>
    <row r="467">
      <c r="J467" s="127"/>
    </row>
    <row r="468">
      <c r="J468" s="127"/>
    </row>
    <row r="469">
      <c r="J469" s="127"/>
    </row>
    <row r="470">
      <c r="J470" s="127"/>
    </row>
    <row r="471">
      <c r="J471" s="127"/>
    </row>
    <row r="472">
      <c r="J472" s="127"/>
    </row>
    <row r="473">
      <c r="J473" s="127"/>
    </row>
    <row r="474">
      <c r="J474" s="127"/>
    </row>
    <row r="475">
      <c r="J475" s="127"/>
    </row>
    <row r="476">
      <c r="J476" s="127"/>
    </row>
    <row r="477">
      <c r="J477" s="127"/>
    </row>
    <row r="478">
      <c r="J478" s="127"/>
    </row>
    <row r="479">
      <c r="J479" s="127"/>
    </row>
    <row r="480">
      <c r="J480" s="127"/>
    </row>
    <row r="481">
      <c r="J481" s="127"/>
    </row>
    <row r="482">
      <c r="J482" s="127"/>
    </row>
    <row r="483">
      <c r="J483" s="127"/>
    </row>
    <row r="484">
      <c r="J484" s="127"/>
    </row>
    <row r="485">
      <c r="J485" s="127"/>
    </row>
    <row r="486">
      <c r="J486" s="127"/>
    </row>
    <row r="487">
      <c r="J487" s="127"/>
    </row>
    <row r="488">
      <c r="J488" s="127"/>
    </row>
    <row r="489">
      <c r="J489" s="127"/>
    </row>
    <row r="490">
      <c r="J490" s="127"/>
    </row>
    <row r="491">
      <c r="J491" s="127"/>
    </row>
    <row r="492">
      <c r="J492" s="127"/>
    </row>
    <row r="493">
      <c r="J493" s="127"/>
    </row>
    <row r="494">
      <c r="J494" s="127"/>
    </row>
    <row r="495">
      <c r="J495" s="127"/>
    </row>
    <row r="496">
      <c r="J496" s="127"/>
    </row>
    <row r="497">
      <c r="J497" s="127"/>
    </row>
    <row r="498">
      <c r="J498" s="127"/>
    </row>
    <row r="499">
      <c r="J499" s="127"/>
    </row>
    <row r="500">
      <c r="J500" s="127"/>
    </row>
    <row r="501">
      <c r="J501" s="127"/>
    </row>
    <row r="502">
      <c r="J502" s="127"/>
    </row>
    <row r="503">
      <c r="J503" s="127"/>
    </row>
    <row r="504">
      <c r="J504" s="127"/>
    </row>
    <row r="505">
      <c r="J505" s="127"/>
    </row>
    <row r="506">
      <c r="J506" s="127"/>
    </row>
    <row r="507">
      <c r="J507" s="127"/>
    </row>
    <row r="508">
      <c r="J508" s="127"/>
    </row>
    <row r="509">
      <c r="J509" s="127"/>
    </row>
    <row r="510">
      <c r="J510" s="127"/>
    </row>
    <row r="511">
      <c r="J511" s="127"/>
    </row>
    <row r="512">
      <c r="J512" s="127"/>
    </row>
    <row r="513">
      <c r="J513" s="127"/>
    </row>
    <row r="514">
      <c r="J514" s="127"/>
    </row>
    <row r="515">
      <c r="J515" s="127"/>
    </row>
    <row r="516">
      <c r="J516" s="127"/>
    </row>
    <row r="517">
      <c r="J517" s="127"/>
    </row>
    <row r="518">
      <c r="J518" s="127"/>
    </row>
    <row r="519">
      <c r="J519" s="127"/>
    </row>
    <row r="520">
      <c r="J520" s="127"/>
    </row>
    <row r="521">
      <c r="J521" s="127"/>
    </row>
    <row r="522">
      <c r="J522" s="127"/>
    </row>
    <row r="523">
      <c r="J523" s="127"/>
    </row>
    <row r="524">
      <c r="J524" s="127"/>
    </row>
    <row r="525">
      <c r="J525" s="127"/>
    </row>
    <row r="526">
      <c r="J526" s="127"/>
    </row>
    <row r="527">
      <c r="J527" s="127"/>
    </row>
    <row r="528">
      <c r="J528" s="127"/>
    </row>
    <row r="529">
      <c r="J529" s="127"/>
    </row>
    <row r="530">
      <c r="J530" s="127"/>
    </row>
    <row r="531">
      <c r="J531" s="127"/>
    </row>
    <row r="532">
      <c r="J532" s="127"/>
    </row>
    <row r="533">
      <c r="J533" s="127"/>
    </row>
    <row r="534">
      <c r="J534" s="127"/>
    </row>
    <row r="535">
      <c r="J535" s="127"/>
    </row>
    <row r="536">
      <c r="J536" s="127"/>
    </row>
    <row r="537">
      <c r="J537" s="127"/>
    </row>
    <row r="538">
      <c r="J538" s="127"/>
    </row>
    <row r="539">
      <c r="J539" s="127"/>
    </row>
    <row r="540">
      <c r="J540" s="127"/>
    </row>
    <row r="541">
      <c r="J541" s="127"/>
    </row>
    <row r="542">
      <c r="J542" s="127"/>
    </row>
    <row r="543">
      <c r="J543" s="127"/>
    </row>
    <row r="544">
      <c r="J544" s="127"/>
    </row>
    <row r="545">
      <c r="J545" s="127"/>
    </row>
    <row r="546">
      <c r="J546" s="127"/>
    </row>
    <row r="547">
      <c r="J547" s="127"/>
    </row>
    <row r="548">
      <c r="J548" s="127"/>
    </row>
    <row r="549">
      <c r="J549" s="127"/>
    </row>
    <row r="550">
      <c r="J550" s="127"/>
    </row>
    <row r="551">
      <c r="J551" s="127"/>
    </row>
    <row r="552">
      <c r="J552" s="127"/>
    </row>
    <row r="553">
      <c r="J553" s="127"/>
    </row>
    <row r="554">
      <c r="J554" s="127"/>
    </row>
    <row r="555">
      <c r="J555" s="127"/>
    </row>
    <row r="556">
      <c r="J556" s="127"/>
    </row>
    <row r="557">
      <c r="J557" s="127"/>
    </row>
    <row r="558">
      <c r="J558" s="127"/>
    </row>
    <row r="559">
      <c r="J559" s="127"/>
    </row>
    <row r="560">
      <c r="J560" s="127"/>
    </row>
    <row r="561">
      <c r="J561" s="127"/>
    </row>
    <row r="562">
      <c r="J562" s="127"/>
    </row>
    <row r="563">
      <c r="J563" s="127"/>
    </row>
    <row r="564">
      <c r="J564" s="127"/>
    </row>
    <row r="565">
      <c r="J565" s="127"/>
    </row>
    <row r="566">
      <c r="J566" s="127"/>
    </row>
    <row r="567">
      <c r="J567" s="127"/>
    </row>
    <row r="568">
      <c r="J568" s="127"/>
    </row>
    <row r="569">
      <c r="J569" s="127"/>
    </row>
    <row r="570">
      <c r="J570" s="127"/>
    </row>
    <row r="571">
      <c r="J571" s="127"/>
    </row>
    <row r="572">
      <c r="J572" s="127"/>
    </row>
    <row r="573">
      <c r="J573" s="127"/>
    </row>
    <row r="574">
      <c r="J574" s="127"/>
    </row>
    <row r="575">
      <c r="J575" s="127"/>
    </row>
    <row r="576">
      <c r="J576" s="127"/>
    </row>
    <row r="577">
      <c r="J577" s="127"/>
    </row>
    <row r="578">
      <c r="J578" s="127"/>
    </row>
    <row r="579">
      <c r="J579" s="127"/>
    </row>
    <row r="580">
      <c r="J580" s="127"/>
    </row>
    <row r="581">
      <c r="J581" s="127"/>
    </row>
    <row r="582">
      <c r="J582" s="127"/>
    </row>
    <row r="583">
      <c r="J583" s="127"/>
    </row>
    <row r="584">
      <c r="J584" s="127"/>
    </row>
    <row r="585">
      <c r="J585" s="127"/>
    </row>
    <row r="586">
      <c r="J586" s="127"/>
    </row>
    <row r="587">
      <c r="J587" s="127"/>
    </row>
    <row r="588">
      <c r="J588" s="127"/>
    </row>
    <row r="589">
      <c r="J589" s="127"/>
    </row>
    <row r="590">
      <c r="J590" s="127"/>
    </row>
    <row r="591">
      <c r="J591" s="127"/>
    </row>
    <row r="592">
      <c r="J592" s="127"/>
    </row>
    <row r="593">
      <c r="J593" s="127"/>
    </row>
    <row r="594">
      <c r="J594" s="127"/>
    </row>
    <row r="595">
      <c r="J595" s="127"/>
    </row>
    <row r="596">
      <c r="J596" s="127"/>
    </row>
    <row r="597">
      <c r="J597" s="127"/>
    </row>
    <row r="598">
      <c r="J598" s="127"/>
    </row>
    <row r="599">
      <c r="J599" s="127"/>
    </row>
    <row r="600">
      <c r="J600" s="127"/>
    </row>
    <row r="601">
      <c r="J601" s="127"/>
    </row>
    <row r="602">
      <c r="J602" s="127"/>
    </row>
    <row r="603">
      <c r="J603" s="127"/>
    </row>
    <row r="604">
      <c r="J604" s="127"/>
    </row>
    <row r="605">
      <c r="J605" s="127"/>
    </row>
    <row r="606">
      <c r="J606" s="127"/>
    </row>
    <row r="607">
      <c r="J607" s="127"/>
    </row>
    <row r="608">
      <c r="J608" s="127"/>
    </row>
    <row r="609">
      <c r="J609" s="127"/>
    </row>
    <row r="610">
      <c r="J610" s="127"/>
    </row>
    <row r="611">
      <c r="J611" s="127"/>
    </row>
    <row r="612">
      <c r="J612" s="127"/>
    </row>
    <row r="613">
      <c r="J613" s="127"/>
    </row>
    <row r="614">
      <c r="J614" s="127"/>
    </row>
    <row r="615">
      <c r="J615" s="127"/>
    </row>
    <row r="616">
      <c r="J616" s="127"/>
    </row>
    <row r="617">
      <c r="J617" s="127"/>
    </row>
    <row r="618">
      <c r="J618" s="127"/>
    </row>
    <row r="619">
      <c r="J619" s="127"/>
    </row>
    <row r="620">
      <c r="J620" s="127"/>
    </row>
    <row r="621">
      <c r="J621" s="127"/>
    </row>
    <row r="622">
      <c r="J622" s="127"/>
    </row>
    <row r="623">
      <c r="J623" s="127"/>
    </row>
    <row r="624">
      <c r="J624" s="127"/>
    </row>
    <row r="625">
      <c r="J625" s="127"/>
    </row>
    <row r="626">
      <c r="J626" s="127"/>
    </row>
    <row r="627">
      <c r="J627" s="127"/>
    </row>
    <row r="628">
      <c r="J628" s="127"/>
    </row>
    <row r="629">
      <c r="J629" s="127"/>
    </row>
    <row r="630">
      <c r="J630" s="127"/>
    </row>
    <row r="631">
      <c r="J631" s="127"/>
    </row>
    <row r="632">
      <c r="J632" s="127"/>
    </row>
    <row r="633">
      <c r="J633" s="127"/>
    </row>
    <row r="634">
      <c r="J634" s="127"/>
    </row>
    <row r="635">
      <c r="J635" s="127"/>
    </row>
    <row r="636">
      <c r="J636" s="127"/>
    </row>
    <row r="637">
      <c r="J637" s="127"/>
    </row>
    <row r="638">
      <c r="J638" s="127"/>
    </row>
    <row r="639">
      <c r="J639" s="127"/>
    </row>
    <row r="640">
      <c r="J640" s="127"/>
    </row>
    <row r="641">
      <c r="J641" s="127"/>
    </row>
    <row r="642">
      <c r="J642" s="127"/>
    </row>
    <row r="643">
      <c r="J643" s="127"/>
    </row>
    <row r="644">
      <c r="J644" s="127"/>
    </row>
    <row r="645">
      <c r="J645" s="127"/>
    </row>
    <row r="646">
      <c r="J646" s="127"/>
    </row>
    <row r="647">
      <c r="J647" s="127"/>
    </row>
    <row r="648">
      <c r="J648" s="127"/>
    </row>
    <row r="649">
      <c r="J649" s="127"/>
    </row>
    <row r="650">
      <c r="J650" s="127"/>
    </row>
    <row r="651">
      <c r="J651" s="127"/>
    </row>
    <row r="652">
      <c r="J652" s="127"/>
    </row>
    <row r="653">
      <c r="J653" s="127"/>
    </row>
    <row r="654">
      <c r="J654" s="127"/>
    </row>
    <row r="655">
      <c r="J655" s="127"/>
    </row>
    <row r="656">
      <c r="J656" s="127"/>
    </row>
    <row r="657">
      <c r="J657" s="127"/>
    </row>
    <row r="658">
      <c r="J658" s="127"/>
    </row>
    <row r="659">
      <c r="J659" s="127"/>
    </row>
    <row r="660">
      <c r="J660" s="127"/>
    </row>
    <row r="661">
      <c r="J661" s="127"/>
    </row>
    <row r="662">
      <c r="J662" s="127"/>
    </row>
    <row r="663">
      <c r="J663" s="127"/>
    </row>
    <row r="664">
      <c r="J664" s="127"/>
    </row>
    <row r="665">
      <c r="J665" s="127"/>
    </row>
    <row r="666">
      <c r="J666" s="127"/>
    </row>
    <row r="667">
      <c r="J667" s="127"/>
    </row>
    <row r="668">
      <c r="J668" s="127"/>
    </row>
    <row r="669">
      <c r="J669" s="127"/>
    </row>
    <row r="670">
      <c r="J670" s="127"/>
    </row>
    <row r="671">
      <c r="J671" s="127"/>
    </row>
    <row r="672">
      <c r="J672" s="127"/>
    </row>
    <row r="673">
      <c r="J673" s="127"/>
    </row>
    <row r="674">
      <c r="J674" s="127"/>
    </row>
    <row r="675">
      <c r="J675" s="127"/>
    </row>
    <row r="676">
      <c r="J676" s="127"/>
    </row>
    <row r="677">
      <c r="J677" s="127"/>
    </row>
    <row r="678">
      <c r="J678" s="127"/>
    </row>
    <row r="679">
      <c r="J679" s="127"/>
    </row>
    <row r="680">
      <c r="J680" s="127"/>
    </row>
    <row r="681">
      <c r="J681" s="127"/>
    </row>
    <row r="682">
      <c r="J682" s="127"/>
    </row>
    <row r="683">
      <c r="J683" s="127"/>
    </row>
    <row r="684">
      <c r="J684" s="127"/>
    </row>
    <row r="685">
      <c r="J685" s="127"/>
    </row>
    <row r="686">
      <c r="J686" s="127"/>
    </row>
    <row r="687">
      <c r="J687" s="127"/>
    </row>
    <row r="688">
      <c r="J688" s="127"/>
    </row>
    <row r="689">
      <c r="J689" s="127"/>
    </row>
    <row r="690">
      <c r="J690" s="127"/>
    </row>
    <row r="691">
      <c r="J691" s="127"/>
    </row>
    <row r="692">
      <c r="J692" s="127"/>
    </row>
    <row r="693">
      <c r="J693" s="127"/>
    </row>
    <row r="694">
      <c r="J694" s="127"/>
    </row>
    <row r="695">
      <c r="J695" s="127"/>
    </row>
    <row r="696">
      <c r="J696" s="127"/>
    </row>
    <row r="697">
      <c r="J697" s="127"/>
    </row>
    <row r="698">
      <c r="J698" s="127"/>
    </row>
    <row r="699">
      <c r="J699" s="127"/>
    </row>
    <row r="700">
      <c r="J700" s="127"/>
    </row>
    <row r="701">
      <c r="J701" s="127"/>
    </row>
    <row r="702">
      <c r="J702" s="127"/>
    </row>
    <row r="703">
      <c r="J703" s="127"/>
    </row>
    <row r="704">
      <c r="J704" s="127"/>
    </row>
    <row r="705">
      <c r="J705" s="127"/>
    </row>
    <row r="706">
      <c r="J706" s="127"/>
    </row>
    <row r="707">
      <c r="J707" s="127"/>
    </row>
    <row r="708">
      <c r="J708" s="127"/>
    </row>
    <row r="709">
      <c r="J709" s="127"/>
    </row>
    <row r="710">
      <c r="J710" s="127"/>
    </row>
    <row r="711">
      <c r="J711" s="127"/>
    </row>
    <row r="712">
      <c r="J712" s="127"/>
    </row>
    <row r="713">
      <c r="J713" s="127"/>
    </row>
    <row r="714">
      <c r="J714" s="127"/>
    </row>
    <row r="715">
      <c r="J715" s="127"/>
    </row>
    <row r="716">
      <c r="J716" s="127"/>
    </row>
    <row r="717">
      <c r="J717" s="127"/>
    </row>
    <row r="718">
      <c r="J718" s="127"/>
    </row>
    <row r="719">
      <c r="J719" s="127"/>
    </row>
    <row r="720">
      <c r="J720" s="127"/>
    </row>
    <row r="721">
      <c r="J721" s="127"/>
    </row>
    <row r="722">
      <c r="J722" s="127"/>
    </row>
    <row r="723">
      <c r="J723" s="127"/>
    </row>
    <row r="724">
      <c r="J724" s="127"/>
    </row>
    <row r="725">
      <c r="J725" s="127"/>
    </row>
    <row r="726">
      <c r="J726" s="127"/>
    </row>
    <row r="727">
      <c r="J727" s="127"/>
    </row>
    <row r="728">
      <c r="J728" s="127"/>
    </row>
    <row r="729">
      <c r="J729" s="127"/>
    </row>
    <row r="730">
      <c r="J730" s="127"/>
    </row>
    <row r="731">
      <c r="J731" s="127"/>
    </row>
    <row r="732">
      <c r="J732" s="127"/>
    </row>
    <row r="733">
      <c r="J733" s="127"/>
    </row>
    <row r="734">
      <c r="J734" s="127"/>
    </row>
    <row r="735">
      <c r="J735" s="127"/>
    </row>
    <row r="736">
      <c r="J736" s="127"/>
    </row>
    <row r="737">
      <c r="J737" s="127"/>
    </row>
    <row r="738">
      <c r="J738" s="127"/>
    </row>
    <row r="739">
      <c r="J739" s="127"/>
    </row>
    <row r="740">
      <c r="J740" s="127"/>
    </row>
    <row r="741">
      <c r="J741" s="127"/>
    </row>
    <row r="742">
      <c r="J742" s="127"/>
    </row>
    <row r="743">
      <c r="J743" s="127"/>
    </row>
    <row r="744">
      <c r="J744" s="127"/>
    </row>
    <row r="745">
      <c r="J745" s="127"/>
    </row>
    <row r="746">
      <c r="J746" s="127"/>
    </row>
    <row r="747">
      <c r="J747" s="127"/>
    </row>
    <row r="748">
      <c r="J748" s="127"/>
    </row>
    <row r="749">
      <c r="J749" s="127"/>
    </row>
    <row r="750">
      <c r="J750" s="127"/>
    </row>
    <row r="751">
      <c r="J751" s="127"/>
    </row>
    <row r="752">
      <c r="J752" s="127"/>
    </row>
    <row r="753">
      <c r="J753" s="127"/>
    </row>
    <row r="754">
      <c r="J754" s="127"/>
    </row>
    <row r="755">
      <c r="J755" s="127"/>
    </row>
    <row r="756">
      <c r="J756" s="127"/>
    </row>
    <row r="757">
      <c r="J757" s="127"/>
    </row>
    <row r="758">
      <c r="J758" s="127"/>
    </row>
    <row r="759">
      <c r="J759" s="127"/>
    </row>
    <row r="760">
      <c r="J760" s="127"/>
    </row>
    <row r="761">
      <c r="J761" s="127"/>
    </row>
    <row r="762">
      <c r="J762" s="127"/>
    </row>
    <row r="763">
      <c r="J763" s="127"/>
    </row>
    <row r="764">
      <c r="J764" s="127"/>
    </row>
    <row r="765">
      <c r="J765" s="127"/>
    </row>
    <row r="766">
      <c r="J766" s="127"/>
    </row>
    <row r="767">
      <c r="J767" s="127"/>
    </row>
    <row r="768">
      <c r="J768" s="127"/>
    </row>
    <row r="769">
      <c r="J769" s="127"/>
    </row>
    <row r="770">
      <c r="J770" s="127"/>
    </row>
    <row r="771">
      <c r="J771" s="127"/>
    </row>
    <row r="772">
      <c r="J772" s="127"/>
    </row>
    <row r="773">
      <c r="J773" s="127"/>
    </row>
    <row r="774">
      <c r="J774" s="127"/>
    </row>
    <row r="775">
      <c r="J775" s="127"/>
    </row>
    <row r="776">
      <c r="J776" s="127"/>
    </row>
    <row r="777">
      <c r="J777" s="127"/>
    </row>
    <row r="778">
      <c r="J778" s="127"/>
    </row>
    <row r="779">
      <c r="J779" s="127"/>
    </row>
    <row r="780">
      <c r="J780" s="127"/>
    </row>
    <row r="781">
      <c r="J781" s="127"/>
    </row>
    <row r="782">
      <c r="J782" s="127"/>
    </row>
    <row r="783">
      <c r="J783" s="127"/>
    </row>
    <row r="784">
      <c r="J784" s="127"/>
    </row>
    <row r="785">
      <c r="J785" s="127"/>
    </row>
    <row r="786">
      <c r="J786" s="127"/>
    </row>
    <row r="787">
      <c r="J787" s="127"/>
    </row>
    <row r="788">
      <c r="J788" s="127"/>
    </row>
    <row r="789">
      <c r="J789" s="127"/>
    </row>
    <row r="790">
      <c r="J790" s="127"/>
    </row>
    <row r="791">
      <c r="J791" s="127"/>
    </row>
    <row r="792">
      <c r="J792" s="127"/>
    </row>
    <row r="793">
      <c r="J793" s="127"/>
    </row>
    <row r="794">
      <c r="J794" s="127"/>
    </row>
    <row r="795">
      <c r="J795" s="127"/>
    </row>
    <row r="796">
      <c r="J796" s="127"/>
    </row>
    <row r="797">
      <c r="J797" s="127"/>
    </row>
    <row r="798">
      <c r="J798" s="127"/>
    </row>
    <row r="799">
      <c r="J799" s="127"/>
    </row>
    <row r="800">
      <c r="J800" s="127"/>
    </row>
    <row r="801">
      <c r="J801" s="127"/>
    </row>
    <row r="802">
      <c r="J802" s="127"/>
    </row>
    <row r="803">
      <c r="J803" s="127"/>
    </row>
    <row r="804">
      <c r="J804" s="127"/>
    </row>
    <row r="805">
      <c r="J805" s="127"/>
    </row>
    <row r="806">
      <c r="J806" s="127"/>
    </row>
    <row r="807">
      <c r="J807" s="127"/>
    </row>
    <row r="808">
      <c r="J808" s="127"/>
    </row>
    <row r="809">
      <c r="J809" s="127"/>
    </row>
    <row r="810">
      <c r="J810" s="127"/>
    </row>
    <row r="811">
      <c r="J811" s="127"/>
    </row>
    <row r="812">
      <c r="J812" s="127"/>
    </row>
    <row r="813">
      <c r="J813" s="127"/>
    </row>
    <row r="814">
      <c r="J814" s="127"/>
    </row>
    <row r="815">
      <c r="J815" s="127"/>
    </row>
    <row r="816">
      <c r="J816" s="127"/>
    </row>
    <row r="817">
      <c r="J817" s="127"/>
    </row>
    <row r="818">
      <c r="J818" s="127"/>
    </row>
    <row r="819">
      <c r="J819" s="127"/>
    </row>
    <row r="820">
      <c r="J820" s="127"/>
    </row>
    <row r="821">
      <c r="J821" s="127"/>
    </row>
    <row r="822">
      <c r="J822" s="127"/>
    </row>
    <row r="823">
      <c r="J823" s="127"/>
    </row>
    <row r="824">
      <c r="J824" s="127"/>
    </row>
    <row r="825">
      <c r="J825" s="127"/>
    </row>
    <row r="826">
      <c r="J826" s="127"/>
    </row>
    <row r="827">
      <c r="J827" s="127"/>
    </row>
    <row r="828">
      <c r="J828" s="127"/>
    </row>
    <row r="829">
      <c r="J829" s="127"/>
    </row>
    <row r="830">
      <c r="J830" s="127"/>
    </row>
    <row r="831">
      <c r="J831" s="127"/>
    </row>
    <row r="832">
      <c r="J832" s="127"/>
    </row>
    <row r="833">
      <c r="J833" s="127"/>
    </row>
    <row r="834">
      <c r="J834" s="127"/>
    </row>
    <row r="835">
      <c r="J835" s="127"/>
    </row>
    <row r="836">
      <c r="J836" s="127"/>
    </row>
    <row r="837">
      <c r="J837" s="127"/>
    </row>
    <row r="838">
      <c r="J838" s="127"/>
    </row>
    <row r="839">
      <c r="J839" s="127"/>
    </row>
    <row r="840">
      <c r="J840" s="127"/>
    </row>
    <row r="841">
      <c r="J841" s="127"/>
    </row>
    <row r="842">
      <c r="J842" s="127"/>
    </row>
    <row r="843">
      <c r="J843" s="127"/>
    </row>
    <row r="844">
      <c r="J844" s="127"/>
    </row>
    <row r="845">
      <c r="J845" s="127"/>
    </row>
    <row r="846">
      <c r="J846" s="127"/>
    </row>
    <row r="847">
      <c r="J847" s="127"/>
    </row>
    <row r="848">
      <c r="J848" s="127"/>
    </row>
    <row r="849">
      <c r="J849" s="127"/>
    </row>
    <row r="850">
      <c r="J850" s="127"/>
    </row>
    <row r="851">
      <c r="J851" s="127"/>
    </row>
    <row r="852">
      <c r="J852" s="127"/>
    </row>
    <row r="853">
      <c r="J853" s="127"/>
    </row>
    <row r="854">
      <c r="J854" s="127"/>
    </row>
    <row r="855">
      <c r="J855" s="127"/>
    </row>
    <row r="856">
      <c r="J856" s="127"/>
    </row>
    <row r="857">
      <c r="J857" s="127"/>
    </row>
    <row r="858">
      <c r="J858" s="127"/>
    </row>
    <row r="859">
      <c r="J859" s="127"/>
    </row>
    <row r="860">
      <c r="J860" s="127"/>
    </row>
    <row r="861">
      <c r="J861" s="127"/>
    </row>
    <row r="862">
      <c r="J862" s="127"/>
    </row>
    <row r="863">
      <c r="J863" s="127"/>
    </row>
    <row r="864">
      <c r="J864" s="127"/>
    </row>
    <row r="865">
      <c r="J865" s="127"/>
    </row>
    <row r="866">
      <c r="J866" s="127"/>
    </row>
    <row r="867">
      <c r="J867" s="127"/>
    </row>
    <row r="868">
      <c r="J868" s="127"/>
    </row>
    <row r="869">
      <c r="J869" s="127"/>
    </row>
    <row r="870">
      <c r="J870" s="127"/>
    </row>
    <row r="871">
      <c r="J871" s="127"/>
    </row>
    <row r="872">
      <c r="J872" s="127"/>
    </row>
    <row r="873">
      <c r="J873" s="127"/>
    </row>
    <row r="874">
      <c r="J874" s="127"/>
    </row>
    <row r="875">
      <c r="J875" s="127"/>
    </row>
    <row r="876">
      <c r="J876" s="127"/>
    </row>
    <row r="877">
      <c r="J877" s="127"/>
    </row>
    <row r="878">
      <c r="J878" s="127"/>
    </row>
    <row r="879">
      <c r="J879" s="127"/>
    </row>
    <row r="880">
      <c r="J880" s="127"/>
    </row>
    <row r="881">
      <c r="J881" s="127"/>
    </row>
    <row r="882">
      <c r="J882" s="127"/>
    </row>
    <row r="883">
      <c r="J883" s="127"/>
    </row>
    <row r="884">
      <c r="J884" s="127"/>
    </row>
    <row r="885">
      <c r="J885" s="127"/>
    </row>
    <row r="886">
      <c r="J886" s="127"/>
    </row>
    <row r="887">
      <c r="J887" s="127"/>
    </row>
    <row r="888">
      <c r="J888" s="127"/>
    </row>
    <row r="889">
      <c r="J889" s="127"/>
    </row>
    <row r="890">
      <c r="J890" s="127"/>
    </row>
    <row r="891">
      <c r="J891" s="127"/>
    </row>
    <row r="892">
      <c r="J892" s="127"/>
    </row>
    <row r="893">
      <c r="J893" s="127"/>
    </row>
    <row r="894">
      <c r="J894" s="127"/>
    </row>
    <row r="895">
      <c r="J895" s="127"/>
    </row>
    <row r="896">
      <c r="J896" s="127"/>
    </row>
    <row r="897">
      <c r="J897" s="127"/>
    </row>
    <row r="898">
      <c r="J898" s="127"/>
    </row>
    <row r="899">
      <c r="J899" s="127"/>
    </row>
    <row r="900">
      <c r="J900" s="127"/>
    </row>
    <row r="901">
      <c r="J901" s="127"/>
    </row>
    <row r="902">
      <c r="J902" s="127"/>
    </row>
    <row r="903">
      <c r="J903" s="127"/>
    </row>
    <row r="904">
      <c r="J904" s="127"/>
    </row>
    <row r="905">
      <c r="J905" s="127"/>
    </row>
    <row r="906">
      <c r="J906" s="127"/>
    </row>
    <row r="907">
      <c r="J907" s="127"/>
    </row>
    <row r="908">
      <c r="J908" s="127"/>
    </row>
    <row r="909">
      <c r="J909" s="127"/>
    </row>
    <row r="910">
      <c r="J910" s="127"/>
    </row>
    <row r="911">
      <c r="J911" s="127"/>
    </row>
    <row r="912">
      <c r="J912" s="127"/>
    </row>
    <row r="913">
      <c r="J913" s="127"/>
    </row>
    <row r="914">
      <c r="J914" s="127"/>
    </row>
    <row r="915">
      <c r="J915" s="127"/>
    </row>
    <row r="916">
      <c r="J916" s="127"/>
    </row>
    <row r="917">
      <c r="J917" s="127"/>
    </row>
    <row r="918">
      <c r="J918" s="127"/>
    </row>
    <row r="919">
      <c r="J919" s="127"/>
    </row>
    <row r="920">
      <c r="J920" s="127"/>
    </row>
    <row r="921">
      <c r="J921" s="127"/>
    </row>
    <row r="922">
      <c r="J922" s="127"/>
    </row>
    <row r="923">
      <c r="J923" s="127"/>
    </row>
    <row r="924">
      <c r="J924" s="127"/>
    </row>
    <row r="925">
      <c r="J925" s="127"/>
    </row>
    <row r="926">
      <c r="J926" s="127"/>
    </row>
    <row r="927">
      <c r="J927" s="127"/>
    </row>
    <row r="928">
      <c r="J928" s="127"/>
    </row>
    <row r="929">
      <c r="J929" s="127"/>
    </row>
    <row r="930">
      <c r="J930" s="127"/>
    </row>
    <row r="931">
      <c r="J931" s="127"/>
    </row>
    <row r="932">
      <c r="J932" s="127"/>
    </row>
    <row r="933">
      <c r="J933" s="127"/>
    </row>
    <row r="934">
      <c r="J934" s="127"/>
    </row>
    <row r="935">
      <c r="J935" s="127"/>
    </row>
    <row r="936">
      <c r="J936" s="127"/>
    </row>
    <row r="937">
      <c r="J937" s="127"/>
    </row>
    <row r="938">
      <c r="J938" s="127"/>
    </row>
    <row r="939">
      <c r="J939" s="127"/>
    </row>
    <row r="940">
      <c r="J940" s="127"/>
    </row>
    <row r="941">
      <c r="J941" s="127"/>
    </row>
    <row r="942">
      <c r="J942" s="127"/>
    </row>
    <row r="943">
      <c r="J943" s="127"/>
    </row>
    <row r="944">
      <c r="J944" s="127"/>
    </row>
    <row r="945">
      <c r="J945" s="127"/>
    </row>
    <row r="946">
      <c r="J946" s="127"/>
    </row>
    <row r="947">
      <c r="J947" s="127"/>
    </row>
    <row r="948">
      <c r="J948" s="127"/>
    </row>
    <row r="949">
      <c r="J949" s="127"/>
    </row>
    <row r="950">
      <c r="J950" s="127"/>
    </row>
    <row r="951">
      <c r="J951" s="127"/>
    </row>
    <row r="952">
      <c r="J952" s="127"/>
    </row>
    <row r="953">
      <c r="J953" s="127"/>
    </row>
    <row r="954">
      <c r="J954" s="127"/>
    </row>
    <row r="955">
      <c r="J955" s="127"/>
    </row>
    <row r="956">
      <c r="J956" s="127"/>
    </row>
    <row r="957">
      <c r="J957" s="127"/>
    </row>
    <row r="958">
      <c r="J958" s="127"/>
    </row>
    <row r="959">
      <c r="J959" s="127"/>
    </row>
    <row r="960">
      <c r="J960" s="127"/>
    </row>
    <row r="961">
      <c r="J961" s="127"/>
    </row>
    <row r="962">
      <c r="J962" s="127"/>
    </row>
    <row r="963">
      <c r="J963" s="127"/>
    </row>
    <row r="964">
      <c r="J964" s="127"/>
    </row>
    <row r="965">
      <c r="J965" s="127"/>
    </row>
    <row r="966">
      <c r="J966" s="127"/>
    </row>
    <row r="967">
      <c r="J967" s="127"/>
    </row>
    <row r="968">
      <c r="J968" s="127"/>
    </row>
    <row r="969">
      <c r="J969" s="127"/>
    </row>
    <row r="970">
      <c r="J970" s="127"/>
    </row>
    <row r="971">
      <c r="J971" s="127"/>
    </row>
    <row r="972">
      <c r="J972" s="127"/>
    </row>
    <row r="973">
      <c r="J973" s="127"/>
    </row>
    <row r="974">
      <c r="J974" s="127"/>
    </row>
    <row r="975">
      <c r="J975" s="127"/>
    </row>
    <row r="976">
      <c r="J976" s="127"/>
    </row>
    <row r="977">
      <c r="J977" s="127"/>
    </row>
    <row r="978">
      <c r="J978" s="127"/>
    </row>
    <row r="979">
      <c r="J979" s="127"/>
    </row>
    <row r="980">
      <c r="J980" s="127"/>
    </row>
    <row r="981">
      <c r="J981" s="127"/>
    </row>
    <row r="982">
      <c r="J982" s="127"/>
    </row>
    <row r="983">
      <c r="J983" s="127"/>
    </row>
    <row r="984">
      <c r="J984" s="127"/>
    </row>
    <row r="985">
      <c r="J985" s="127"/>
    </row>
    <row r="986">
      <c r="J986" s="127"/>
    </row>
    <row r="987">
      <c r="J987" s="127"/>
    </row>
    <row r="988">
      <c r="J988" s="127"/>
    </row>
    <row r="989">
      <c r="J989" s="127"/>
    </row>
    <row r="990">
      <c r="J990" s="127"/>
    </row>
    <row r="991">
      <c r="J991" s="127"/>
    </row>
    <row r="992">
      <c r="J992" s="127"/>
    </row>
    <row r="993">
      <c r="J993" s="127"/>
    </row>
    <row r="994">
      <c r="J994" s="127"/>
    </row>
    <row r="995">
      <c r="J995" s="127"/>
    </row>
    <row r="996">
      <c r="J996" s="127"/>
    </row>
    <row r="997">
      <c r="J997" s="127"/>
    </row>
    <row r="998">
      <c r="J998" s="127"/>
    </row>
    <row r="999">
      <c r="J999" s="127"/>
    </row>
    <row r="1000">
      <c r="J1000" s="127"/>
    </row>
    <row r="1001">
      <c r="J1001" s="127"/>
    </row>
  </sheetData>
  <dataValidations>
    <dataValidation type="list" allowBlank="1" sqref="C2:C26">
      <formula1>"1. Simple Task,2. Moderate Task,3. Complex Task,4. All Tasks,5. Extra Violations"</formula1>
    </dataValidation>
    <dataValidation type="list" allowBlank="1" sqref="D2:D26">
      <formula1>"0,1,2,3,4"</formula1>
    </dataValidation>
    <dataValidation type="list" allowBlank="1" sqref="B2:B26">
      <formula1>"H1: Visibility of System Status,H2: Match b/w System &amp; World,H3: User Control &amp; Freedom,H4: Consistency &amp; Standards,H5: Error Prevention,H6: Recognition not Recall,H7: Flexibility &amp; Efficiency of Use,H8: Aesthetic &amp; Minimalist Design,H9: Help Users with E"&amp;"rrors,H10: Help &amp; Documentation,H11: Accessible Design,H12: Value Alignment &amp; Inclusion"</formula1>
    </dataValidation>
  </dataValidations>
  <drawing r:id="rId1"/>
  <tableParts count="1">
    <tablePart r:id="rId3"/>
  </tableParts>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9.5"/>
  </cols>
  <sheetData>
    <row r="1">
      <c r="A1" s="173" t="s">
        <v>313</v>
      </c>
      <c r="B1" s="174" t="s">
        <v>314</v>
      </c>
      <c r="C1" s="174" t="s">
        <v>315</v>
      </c>
      <c r="D1" s="174" t="s">
        <v>316</v>
      </c>
      <c r="E1" s="174" t="s">
        <v>317</v>
      </c>
      <c r="F1" s="174" t="s">
        <v>318</v>
      </c>
      <c r="G1" s="175" t="s">
        <v>319</v>
      </c>
      <c r="I1" s="176"/>
      <c r="J1" s="176"/>
      <c r="K1" s="176"/>
      <c r="L1" s="176"/>
    </row>
    <row r="2">
      <c r="A2" s="177" t="s">
        <v>51</v>
      </c>
      <c r="B2" s="178">
        <f>COUNTIFS('Group Heuristic Evaluation'!B:B, "H1: Visibility of System Status", 'Group Heuristic Evaluation'!D:D, 0)</f>
        <v>0</v>
      </c>
      <c r="C2" s="178">
        <f>COUNTIFS('Group Heuristic Evaluation'!B:B, "H1: Visibility of System Status", 'Group Heuristic Evaluation'!D:D, 1)</f>
        <v>2</v>
      </c>
      <c r="D2" s="179">
        <f>COUNTIFS('Group Heuristic Evaluation'!B:B, "H1: Visibility of System Status", 'Group Heuristic Evaluation'!D:D, 2)</f>
        <v>3</v>
      </c>
      <c r="E2" s="179">
        <f>COUNTIFS('Group Heuristic Evaluation'!B:B, "H1: Visibility of System Status", 'Group Heuristic Evaluation'!D:D, 3)</f>
        <v>1</v>
      </c>
      <c r="F2" s="179">
        <f>COUNTIFS('Group Heuristic Evaluation'!B:B, "H1: Visibility of System Status", 'Group Heuristic Evaluation'!D:D, 4)</f>
        <v>1</v>
      </c>
      <c r="G2" s="180">
        <f t="shared" ref="G2:G5" si="1">SUM(B2:F2)</f>
        <v>7</v>
      </c>
      <c r="I2" s="176"/>
      <c r="J2" s="176"/>
      <c r="K2" s="176"/>
      <c r="L2" s="176"/>
    </row>
    <row r="3">
      <c r="A3" s="181" t="s">
        <v>188</v>
      </c>
      <c r="B3" s="178">
        <f>COUNTIFS('Group Heuristic Evaluation'!B:B, "H2: Match b/w System &amp; World", 'Group Heuristic Evaluation'!D:D, 0)</f>
        <v>0</v>
      </c>
      <c r="C3" s="179">
        <f>COUNTIFS('Group Heuristic Evaluation'!B:B, "H2: Match b/w System &amp; World", 'Group Heuristic Evaluation'!D:D, 1)</f>
        <v>0</v>
      </c>
      <c r="D3" s="179">
        <f>COUNTIFS('Group Heuristic Evaluation'!B:B, "H2: Match b/w System &amp; World", 'Group Heuristic Evaluation'!D:D, 2)</f>
        <v>2</v>
      </c>
      <c r="E3" s="179">
        <f>COUNTIFS('Group Heuristic Evaluation'!B:B, "H2: Match b/w System &amp; World", 'Group Heuristic Evaluation'!D:D, 3)</f>
        <v>1</v>
      </c>
      <c r="F3" s="179">
        <f>COUNTIFS('Group Heuristic Evaluation'!B:B, "H2: Match b/w System &amp; World", 'Group Heuristic Evaluation'!D:D, 4)</f>
        <v>0</v>
      </c>
      <c r="G3" s="182">
        <f t="shared" si="1"/>
        <v>3</v>
      </c>
      <c r="I3" s="176"/>
      <c r="J3" s="176"/>
      <c r="K3" s="176"/>
      <c r="L3" s="176"/>
    </row>
    <row r="4">
      <c r="A4" s="181" t="s">
        <v>32</v>
      </c>
      <c r="B4" s="178">
        <f>COUNTIFS('Group Heuristic Evaluation'!B:B, "H3: User Control &amp; Freedom", 'Group Heuristic Evaluation'!D:D, 0)</f>
        <v>1</v>
      </c>
      <c r="C4" s="179">
        <f>COUNTIFS('Group Heuristic Evaluation'!B:B, "H3: User Control &amp; Freedom", 'Group Heuristic Evaluation'!D:D, 1)</f>
        <v>1</v>
      </c>
      <c r="D4" s="179">
        <f>COUNTIFS('Group Heuristic Evaluation'!B:B, "H3: User Control &amp; Freedom", 'Group Heuristic Evaluation'!D:D, 2)</f>
        <v>1</v>
      </c>
      <c r="E4" s="179">
        <f>COUNTIFS('Group Heuristic Evaluation'!B:B, "H3: User Control &amp; Freedom", 'Group Heuristic Evaluation'!D:D, 3)</f>
        <v>2</v>
      </c>
      <c r="F4" s="179">
        <f>COUNTIFS('Group Heuristic Evaluation'!B:B, "H3: User Control &amp; Freedom", 'Group Heuristic Evaluation'!D:D, 4)</f>
        <v>0</v>
      </c>
      <c r="G4" s="182">
        <f t="shared" si="1"/>
        <v>5</v>
      </c>
      <c r="I4" s="176"/>
      <c r="J4" s="176"/>
      <c r="K4" s="176"/>
      <c r="L4" s="176"/>
    </row>
    <row r="5">
      <c r="A5" s="181" t="s">
        <v>56</v>
      </c>
      <c r="B5" s="178">
        <f>COUNTIFS('Group Heuristic Evaluation'!B:B, "H4: Consistency &amp; Standards", 'Group Heuristic Evaluation'!D:D, 0)</f>
        <v>0</v>
      </c>
      <c r="C5" s="179">
        <f>COUNTIFS('Group Heuristic Evaluation'!B:B, "H4: Consistency &amp; Standards", 'Group Heuristic Evaluation'!D:D, 1)</f>
        <v>3</v>
      </c>
      <c r="D5" s="179">
        <f>COUNTIFS('Group Heuristic Evaluation'!B:B, "H4: Consistency &amp; Standards", 'Group Heuristic Evaluation'!D:D, 2)</f>
        <v>2</v>
      </c>
      <c r="E5" s="179">
        <f>COUNTIFS('Group Heuristic Evaluation'!B:B, "H4: Consistency &amp; Standards", 'Group Heuristic Evaluation'!D:D, 3)</f>
        <v>3</v>
      </c>
      <c r="F5" s="179">
        <f>COUNTIFS('Group Heuristic Evaluation'!B:B, "H4: Consistency &amp; Standards", 'Group Heuristic Evaluation'!D:D, 4)</f>
        <v>1</v>
      </c>
      <c r="G5" s="182">
        <f t="shared" si="1"/>
        <v>9</v>
      </c>
      <c r="I5" s="176"/>
      <c r="J5" s="176"/>
      <c r="K5" s="176"/>
      <c r="L5" s="176"/>
    </row>
    <row r="6">
      <c r="A6" s="181" t="s">
        <v>212</v>
      </c>
      <c r="B6" s="178">
        <f>COUNTIFS('Group Heuristic Evaluation'!B:B, "H5: Error Prevention", 'Group Heuristic Evaluation'!D:D, 0)</f>
        <v>0</v>
      </c>
      <c r="C6" s="179">
        <f>COUNTIFS('Group Heuristic Evaluation'!B:B, "H5: Error Prevention", 'Group Heuristic Evaluation'!D:D, 1)</f>
        <v>0</v>
      </c>
      <c r="D6" s="179">
        <f>COUNTIFS('Group Heuristic Evaluation'!B:B, "H5: Error Prevention", 'Group Heuristic Evaluation'!D:D, 2)</f>
        <v>1</v>
      </c>
      <c r="E6" s="179">
        <f>COUNTIFS('Group Heuristic Evaluation'!B:B, "H5: Error Prevention", 'Group Heuristic Evaluation'!D:D, 3)</f>
        <v>0</v>
      </c>
      <c r="F6" s="179">
        <f>COUNTIFS('Group Heuristic Evaluation'!B:B, "H5: Error Prevention", 'Group Heuristic Evaluation'!D:D, 4)</f>
        <v>1</v>
      </c>
      <c r="G6" s="182">
        <f>SUM(C6:F6)</f>
        <v>2</v>
      </c>
      <c r="I6" s="176"/>
      <c r="J6" s="176"/>
      <c r="K6" s="176"/>
      <c r="L6" s="176"/>
    </row>
    <row r="7">
      <c r="A7" s="181" t="s">
        <v>220</v>
      </c>
      <c r="B7" s="178">
        <f>COUNTIFS('Group Heuristic Evaluation'!B:B, "H6: Recognition not Recall", 'Group Heuristic Evaluation'!D:D, 0)</f>
        <v>1</v>
      </c>
      <c r="C7" s="179">
        <f>COUNTIFS('Group Heuristic Evaluation'!B:B, "H6: Recognition not Recall", 'Group Heuristic Evaluation'!D:D, 1)</f>
        <v>2</v>
      </c>
      <c r="D7" s="179">
        <f>COUNTIFS('Group Heuristic Evaluation'!B:B, "H6: Recognition not Recall", 'Group Heuristic Evaluation'!D:D, 2)</f>
        <v>1</v>
      </c>
      <c r="E7" s="179">
        <f>COUNTIFS('Group Heuristic Evaluation'!B:B, "H6: Recognition not Recall", 'Group Heuristic Evaluation'!D:D, 3)</f>
        <v>0</v>
      </c>
      <c r="F7" s="179">
        <f>COUNTIFS('Group Heuristic Evaluation'!B:B, "H6: Recognition not Recall", 'Group Heuristic Evaluation'!D:D, 4)</f>
        <v>0</v>
      </c>
      <c r="G7" s="182">
        <f t="shared" ref="G7:G13" si="2">SUM(B7:F7)</f>
        <v>4</v>
      </c>
      <c r="I7" s="176"/>
      <c r="J7" s="176"/>
      <c r="K7" s="176"/>
      <c r="L7" s="176"/>
    </row>
    <row r="8">
      <c r="A8" s="181" t="s">
        <v>37</v>
      </c>
      <c r="B8" s="178">
        <f>COUNTIFS('Group Heuristic Evaluation'!B:B, "H7: Flexibility &amp; Efficiency of Use", 'Group Heuristic Evaluation'!D:D, 0)</f>
        <v>0</v>
      </c>
      <c r="C8" s="179">
        <f>COUNTIFS('Group Heuristic Evaluation'!B:B, "H7: Flexibility &amp; Efficiency of Use", 'Group Heuristic Evaluation'!D:D, 1)</f>
        <v>3</v>
      </c>
      <c r="D8" s="179">
        <f>COUNTIFS('Group Heuristic Evaluation'!B:B, "H7: Flexibility &amp; Efficiency of Use", 'Group Heuristic Evaluation'!D:D, 2)</f>
        <v>2</v>
      </c>
      <c r="E8" s="179">
        <f>COUNTIFS('Group Heuristic Evaluation'!B:B, "H7: Flexibility &amp; Efficiency of Use", 'Group Heuristic Evaluation'!D:D, 3)</f>
        <v>5</v>
      </c>
      <c r="F8" s="179">
        <f>COUNTIFS('Group Heuristic Evaluation'!B:B, "H7: Flexibility &amp; Efficiency of Use", 'Group Heuristic Evaluation'!D:D, 4)</f>
        <v>2</v>
      </c>
      <c r="G8" s="182">
        <f t="shared" si="2"/>
        <v>12</v>
      </c>
      <c r="I8" s="176"/>
      <c r="J8" s="176"/>
      <c r="K8" s="176"/>
      <c r="L8" s="176"/>
    </row>
    <row r="9">
      <c r="A9" s="181" t="s">
        <v>26</v>
      </c>
      <c r="B9" s="178">
        <f>COUNTIFS('Group Heuristic Evaluation'!B:B, "H8: Aesthetic &amp; Minimalist Design", 'Group Heuristic Evaluation'!D:D, 0)</f>
        <v>0</v>
      </c>
      <c r="C9" s="183">
        <f>COUNTIFS('Group Heuristic Evaluation'!B:B, "H8: Aesthetic &amp; Minimalist Design", 'Group Heuristic Evaluation'!D:D, 1)</f>
        <v>4</v>
      </c>
      <c r="D9" s="183">
        <f>COUNTIFS('Group Heuristic Evaluation'!B:B, "H8: Aesthetic &amp; Minimalist Design", 'Group Heuristic Evaluation'!D:D, 2)</f>
        <v>2</v>
      </c>
      <c r="E9" s="183">
        <f>COUNTIFS('Group Heuristic Evaluation'!B:B, "H8: Aesthetic &amp; Minimalist Design", 'Group Heuristic Evaluation'!D:D, 3)</f>
        <v>2</v>
      </c>
      <c r="F9" s="183">
        <f>COUNTIFS('Group Heuristic Evaluation'!B:B, "H8: Aesthetic &amp; Minimalist Design", 'Group Heuristic Evaluation'!D:D, 4)</f>
        <v>1</v>
      </c>
      <c r="G9" s="182">
        <f t="shared" si="2"/>
        <v>9</v>
      </c>
      <c r="I9" s="176"/>
      <c r="J9" s="176"/>
      <c r="K9" s="176"/>
      <c r="L9" s="176"/>
    </row>
    <row r="10">
      <c r="A10" s="181" t="s">
        <v>100</v>
      </c>
      <c r="B10" s="178">
        <f>COUNTIFS('Group Heuristic Evaluation'!B:B, "H9: Help Users with Errors", 'Group Heuristic Evaluation'!D:D, 0)</f>
        <v>1</v>
      </c>
      <c r="C10" s="183">
        <f>COUNTIFS('Group Heuristic Evaluation'!B:B, "H9: Help Users with Errors", 'Group Heuristic Evaluation'!D:D, 1)</f>
        <v>0</v>
      </c>
      <c r="D10" s="183">
        <f>COUNTIFS('Group Heuristic Evaluation'!B:B, "H9: Help Users with Errors", 'Group Heuristic Evaluation'!D:D, 2)</f>
        <v>1</v>
      </c>
      <c r="E10" s="183">
        <f>COUNTIFS('Group Heuristic Evaluation'!B:B, "H9: Help Users with Errors", 'Group Heuristic Evaluation'!D:D, 3)</f>
        <v>0</v>
      </c>
      <c r="F10" s="183">
        <f>COUNTIFS('Group Heuristic Evaluation'!B:B, "H9: Help Users with Errors", 'Group Heuristic Evaluation'!D:D, 4)</f>
        <v>1</v>
      </c>
      <c r="G10" s="182">
        <f t="shared" si="2"/>
        <v>3</v>
      </c>
      <c r="I10" s="176"/>
      <c r="J10" s="176"/>
      <c r="K10" s="176"/>
      <c r="L10" s="176"/>
    </row>
    <row r="11">
      <c r="A11" s="181" t="s">
        <v>118</v>
      </c>
      <c r="B11" s="178">
        <f>COUNTIFS('Group Heuristic Evaluation'!B:B, "H10: Help &amp; Documentation", 'Group Heuristic Evaluation'!D:D, 0)</f>
        <v>2</v>
      </c>
      <c r="C11" s="183">
        <f>COUNTIFS('Group Heuristic Evaluation'!B:B, "H10: Help &amp; Documentation", 'Group Heuristic Evaluation'!D:D, 1)</f>
        <v>2</v>
      </c>
      <c r="D11" s="183">
        <f>COUNTIFS('Group Heuristic Evaluation'!B:B, "H10: Help &amp; Documentation", 'Group Heuristic Evaluation'!D:D, 2)</f>
        <v>2</v>
      </c>
      <c r="E11" s="183">
        <f>COUNTIFS('Group Heuristic Evaluation'!B:B, "H10: Help &amp; Documentation", 'Group Heuristic Evaluation'!D:D, 3)</f>
        <v>1</v>
      </c>
      <c r="F11" s="183">
        <f>COUNTIFS('Group Heuristic Evaluation'!B:B, "H10: Help &amp; Documentation", 'Group Heuristic Evaluation'!D:D, 4)</f>
        <v>0</v>
      </c>
      <c r="G11" s="182">
        <f t="shared" si="2"/>
        <v>7</v>
      </c>
      <c r="I11" s="176"/>
      <c r="J11" s="176"/>
      <c r="K11" s="176"/>
      <c r="L11" s="176"/>
    </row>
    <row r="12">
      <c r="A12" s="181" t="s">
        <v>96</v>
      </c>
      <c r="B12" s="178">
        <f>COUNTIFS('Group Heuristic Evaluation'!B:B, "H11: Accessible Design", 'Group Heuristic Evaluation'!D:D, 0)</f>
        <v>0</v>
      </c>
      <c r="C12" s="183">
        <f>COUNTIFS('Group Heuristic Evaluation'!B:B, "H11: Accessible Design", 'Group Heuristic Evaluation'!D:D, 1)</f>
        <v>0</v>
      </c>
      <c r="D12" s="183">
        <f>COUNTIFS('Group Heuristic Evaluation'!B:B, "H11: Accessible Design", 'Group Heuristic Evaluation'!D:D, 2)</f>
        <v>2</v>
      </c>
      <c r="E12" s="183">
        <f>COUNTIFS('Group Heuristic Evaluation'!B:B, "H11: Accessible Design", 'Group Heuristic Evaluation'!D:D, 3)</f>
        <v>1</v>
      </c>
      <c r="F12" s="183">
        <f>COUNTIFS('Group Heuristic Evaluation'!B:B, "H11: Accessible Design", 'Group Heuristic Evaluation'!D:D, 4)</f>
        <v>1</v>
      </c>
      <c r="G12" s="182">
        <f t="shared" si="2"/>
        <v>4</v>
      </c>
      <c r="I12" s="176"/>
      <c r="J12" s="176"/>
      <c r="K12" s="176"/>
      <c r="L12" s="176"/>
    </row>
    <row r="13">
      <c r="A13" s="181" t="s">
        <v>320</v>
      </c>
      <c r="B13" s="178">
        <f>COUNTIFS('Group Heuristic Evaluation'!B:B, "H12: Value Alignment &amp; Inclusion", 'Group Heuristic Evaluation'!D:D, 0)</f>
        <v>0</v>
      </c>
      <c r="C13" s="183">
        <f>COUNTIFS('Group Heuristic Evaluation'!B:B, "H12: Value Alignment &amp; Inclusion", 'Group Heuristic Evaluation'!D:D, 1)</f>
        <v>1</v>
      </c>
      <c r="D13" s="183">
        <f>COUNTIFS('Group Heuristic Evaluation'!B:B, "H12: Value Alignment &amp; Inclusion", 'Group Heuristic Evaluation'!D:D, 2)</f>
        <v>2</v>
      </c>
      <c r="E13" s="183">
        <f>COUNTIFS('Group Heuristic Evaluation'!B:B, "H12: Value Alignment &amp; Inclusion", 'Group Heuristic Evaluation'!D:D, 3)</f>
        <v>1</v>
      </c>
      <c r="F13" s="183">
        <f>COUNTIFS('Group Heuristic Evaluation'!B:B, "H12: Value Alignment &amp; Inclusion", 'Group Heuristic Evaluation'!D:D, 4)</f>
        <v>0</v>
      </c>
      <c r="G13" s="182">
        <f t="shared" si="2"/>
        <v>4</v>
      </c>
      <c r="I13" s="176"/>
      <c r="J13" s="176"/>
      <c r="K13" s="176"/>
      <c r="L13" s="176"/>
    </row>
    <row r="14">
      <c r="A14" s="184" t="s">
        <v>321</v>
      </c>
      <c r="B14" s="185">
        <f>SUM(B2:B13)</f>
        <v>5</v>
      </c>
      <c r="C14" s="185">
        <f t="shared" ref="C14:D14" si="3">SUM(C1:C13)</f>
        <v>18</v>
      </c>
      <c r="D14" s="185">
        <f t="shared" si="3"/>
        <v>21</v>
      </c>
      <c r="E14" s="185">
        <f t="shared" ref="E14:G14" si="4">SUM(E2:E13)</f>
        <v>17</v>
      </c>
      <c r="F14" s="185">
        <f t="shared" si="4"/>
        <v>8</v>
      </c>
      <c r="G14" s="186">
        <f t="shared" si="4"/>
        <v>69</v>
      </c>
      <c r="I14" s="176"/>
      <c r="J14" s="176"/>
      <c r="K14" s="176"/>
      <c r="L14" s="176"/>
    </row>
    <row r="16">
      <c r="A16" s="187"/>
      <c r="B16" s="187"/>
      <c r="C16" s="187"/>
      <c r="D16" s="187"/>
      <c r="E16" s="187"/>
      <c r="F16" s="187"/>
      <c r="G16" s="187"/>
    </row>
    <row r="17">
      <c r="A17" s="187"/>
      <c r="B17" s="187"/>
      <c r="C17" s="187"/>
      <c r="D17" s="187"/>
      <c r="E17" s="187"/>
      <c r="F17" s="187"/>
      <c r="G17" s="187"/>
    </row>
    <row r="18">
      <c r="A18" s="187"/>
      <c r="B18" s="187"/>
      <c r="C18" s="187"/>
      <c r="D18" s="187"/>
      <c r="E18" s="187"/>
      <c r="F18" s="187"/>
      <c r="G18" s="187"/>
    </row>
    <row r="19">
      <c r="A19" s="187"/>
      <c r="B19" s="187"/>
      <c r="C19" s="187"/>
      <c r="D19" s="187"/>
      <c r="E19" s="187"/>
      <c r="F19" s="187"/>
      <c r="G19" s="187"/>
    </row>
    <row r="20">
      <c r="A20" s="187"/>
      <c r="B20" s="187"/>
      <c r="C20" s="187"/>
      <c r="D20" s="187"/>
      <c r="E20" s="187"/>
      <c r="F20" s="187"/>
      <c r="G20" s="187"/>
    </row>
    <row r="21">
      <c r="A21" s="187"/>
      <c r="B21" s="187"/>
      <c r="C21" s="187"/>
      <c r="D21" s="187"/>
      <c r="E21" s="187"/>
      <c r="F21" s="187"/>
      <c r="G21" s="187"/>
    </row>
    <row r="22">
      <c r="A22" s="187"/>
      <c r="B22" s="187"/>
      <c r="C22" s="187"/>
      <c r="D22" s="187"/>
      <c r="E22" s="187"/>
      <c r="F22" s="187"/>
      <c r="G22" s="187"/>
    </row>
    <row r="23">
      <c r="A23" s="187"/>
      <c r="B23" s="187"/>
      <c r="C23" s="187"/>
      <c r="D23" s="187"/>
      <c r="E23" s="187"/>
      <c r="F23" s="187"/>
      <c r="G23" s="187"/>
    </row>
    <row r="24">
      <c r="A24" s="187"/>
      <c r="B24" s="187"/>
      <c r="C24" s="187"/>
      <c r="D24" s="187"/>
      <c r="E24" s="187"/>
      <c r="F24" s="187"/>
      <c r="G24" s="187"/>
    </row>
    <row r="25">
      <c r="A25" s="187"/>
      <c r="B25" s="187"/>
      <c r="C25" s="187"/>
      <c r="D25" s="187"/>
      <c r="E25" s="187"/>
      <c r="F25" s="187"/>
      <c r="G25" s="187"/>
    </row>
    <row r="26">
      <c r="A26" s="187"/>
      <c r="B26" s="187"/>
      <c r="C26" s="187"/>
      <c r="D26" s="187"/>
      <c r="E26" s="187"/>
      <c r="F26" s="187"/>
      <c r="G26" s="187"/>
    </row>
    <row r="27">
      <c r="A27" s="187"/>
      <c r="B27" s="187"/>
      <c r="C27" s="187"/>
      <c r="D27" s="187"/>
      <c r="E27" s="187"/>
      <c r="F27" s="187"/>
      <c r="G27" s="187"/>
    </row>
    <row r="28">
      <c r="A28" s="187"/>
      <c r="B28" s="187"/>
      <c r="C28" s="187"/>
      <c r="D28" s="187"/>
      <c r="E28" s="187"/>
      <c r="F28" s="187"/>
      <c r="G28" s="187"/>
    </row>
    <row r="29">
      <c r="A29" s="187"/>
      <c r="B29" s="187"/>
      <c r="C29" s="187"/>
      <c r="D29" s="187"/>
      <c r="E29" s="187"/>
      <c r="F29" s="187"/>
      <c r="G29" s="187"/>
    </row>
    <row r="32">
      <c r="A32" s="188"/>
      <c r="B32" s="188"/>
      <c r="C32" s="188"/>
      <c r="D32" s="188"/>
      <c r="E32" s="188"/>
      <c r="F32" s="188"/>
      <c r="G32" s="188"/>
    </row>
    <row r="33">
      <c r="A33" s="188"/>
      <c r="B33" s="188"/>
      <c r="C33" s="188"/>
      <c r="D33" s="188"/>
      <c r="E33" s="188"/>
      <c r="F33" s="188"/>
      <c r="G33" s="188"/>
    </row>
    <row r="34">
      <c r="A34" s="188"/>
      <c r="B34" s="188"/>
      <c r="C34" s="188"/>
      <c r="D34" s="188"/>
      <c r="E34" s="188"/>
      <c r="F34" s="188"/>
      <c r="G34" s="188"/>
    </row>
    <row r="35">
      <c r="A35" s="188"/>
      <c r="B35" s="188"/>
      <c r="C35" s="188"/>
      <c r="D35" s="188"/>
      <c r="E35" s="188"/>
      <c r="F35" s="188"/>
      <c r="G35" s="188"/>
    </row>
    <row r="36">
      <c r="A36" s="188"/>
      <c r="B36" s="188"/>
      <c r="C36" s="188"/>
      <c r="D36" s="188"/>
      <c r="E36" s="188"/>
      <c r="F36" s="188"/>
      <c r="G36" s="188"/>
    </row>
    <row r="37">
      <c r="A37" s="188"/>
      <c r="B37" s="188"/>
      <c r="C37" s="188"/>
      <c r="D37" s="188"/>
      <c r="E37" s="188"/>
      <c r="F37" s="188"/>
      <c r="G37" s="188"/>
    </row>
    <row r="38">
      <c r="A38" s="188"/>
      <c r="B38" s="188"/>
      <c r="C38" s="188"/>
      <c r="D38" s="188"/>
      <c r="E38" s="188"/>
      <c r="F38" s="188"/>
      <c r="G38" s="188"/>
    </row>
    <row r="39">
      <c r="A39" s="188"/>
      <c r="B39" s="188"/>
      <c r="C39" s="188"/>
      <c r="D39" s="188"/>
      <c r="E39" s="188"/>
      <c r="F39" s="188"/>
      <c r="G39" s="188"/>
    </row>
    <row r="40">
      <c r="A40" s="188"/>
      <c r="B40" s="188"/>
      <c r="C40" s="188"/>
      <c r="D40" s="188"/>
      <c r="E40" s="188"/>
      <c r="F40" s="188"/>
      <c r="G40" s="188"/>
    </row>
    <row r="41">
      <c r="A41" s="188"/>
      <c r="B41" s="188"/>
      <c r="C41" s="188"/>
      <c r="D41" s="188"/>
      <c r="E41" s="188"/>
      <c r="F41" s="188"/>
      <c r="G41" s="188"/>
    </row>
    <row r="42">
      <c r="A42" s="188"/>
      <c r="B42" s="188"/>
      <c r="C42" s="188"/>
      <c r="D42" s="188"/>
      <c r="E42" s="188"/>
      <c r="F42" s="188"/>
      <c r="G42" s="188"/>
    </row>
    <row r="43">
      <c r="A43" s="188"/>
      <c r="B43" s="188"/>
      <c r="C43" s="188"/>
      <c r="D43" s="188"/>
      <c r="E43" s="188"/>
      <c r="F43" s="188"/>
      <c r="G43" s="188"/>
    </row>
    <row r="44">
      <c r="A44" s="188"/>
      <c r="B44" s="188"/>
      <c r="C44" s="188"/>
      <c r="D44" s="188"/>
      <c r="E44" s="188"/>
      <c r="F44" s="188"/>
      <c r="G44" s="188"/>
    </row>
    <row r="45">
      <c r="A45" s="188"/>
      <c r="B45" s="188"/>
      <c r="C45" s="188"/>
      <c r="D45" s="188"/>
      <c r="E45" s="188"/>
      <c r="F45" s="188"/>
      <c r="G45" s="188"/>
    </row>
  </sheetData>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5.0"/>
    <col customWidth="1" min="2" max="5" width="14.5"/>
  </cols>
  <sheetData>
    <row r="1">
      <c r="A1" s="189" t="s">
        <v>322</v>
      </c>
    </row>
    <row r="2">
      <c r="A2" s="190" t="s">
        <v>19</v>
      </c>
      <c r="B2" s="191"/>
      <c r="C2" s="190"/>
      <c r="D2" s="190"/>
      <c r="E2" s="190"/>
    </row>
    <row r="3">
      <c r="A3" s="106">
        <v>0.0</v>
      </c>
      <c r="B3" s="192">
        <f>COUNTIFS('Group Heuristic Evaluation'!I11:I1001, "*A*",'Group Heuristic Evaluation'!D11:D1001, 0)/COUNTA('Group Heuristic Evaluation'!B11:B1001)
</f>
        <v>0.07246376812</v>
      </c>
      <c r="C3" s="192">
        <f>COUNTIFS('Group Heuristic Evaluation'!I11:I1001, "*B*",'Group Heuristic Evaluation'!D11:D1001, 0)/COUNTA('Group Heuristic Evaluation'!B11:B1001)</f>
        <v>0.01449275362</v>
      </c>
      <c r="D3" s="192">
        <f>COUNTIFS('Group Heuristic Evaluation'!I11:I1001, "*C*",'Group Heuristic Evaluation'!D11:D1001, 0)/COUNTA('Group Heuristic Evaluation'!B11:B1001)</f>
        <v>0</v>
      </c>
      <c r="E3" s="192">
        <f>COUNTIFS('Group Heuristic Evaluation'!I11:I1001, "*D*",'Group Heuristic Evaluation'!D11:D1001, 0)/COUNTA('Group Heuristic Evaluation'!B11:B1001)</f>
        <v>0.01449275362</v>
      </c>
    </row>
    <row r="4">
      <c r="A4" s="106">
        <v>1.0</v>
      </c>
      <c r="B4" s="192">
        <f>COUNTIFS('Group Heuristic Evaluation'!I11:I1001, "*A*",'Group Heuristic Evaluation'!D11:D1001, 1)/COUNTA('Group Heuristic Evaluation'!B11:B1001)
</f>
        <v>0.1739130435</v>
      </c>
      <c r="C4" s="192">
        <f>COUNTIFS('Group Heuristic Evaluation'!I11:I1001, "*B*",'Group Heuristic Evaluation'!D11:D1001, 1)/COUNTA('Group Heuristic Evaluation'!B11:B1001)</f>
        <v>0.07246376812</v>
      </c>
      <c r="D4" s="192">
        <f>COUNTIFS('Group Heuristic Evaluation'!I11:I1001, "*C*",'Group Heuristic Evaluation'!D11:D1001, 1)/COUNTA('Group Heuristic Evaluation'!B11:B1001)</f>
        <v>0.08695652174</v>
      </c>
      <c r="E4" s="192">
        <f>COUNTIFS('Group Heuristic Evaluation'!I11:I1001, "*D*",'Group Heuristic Evaluation'!D11:D1001, 1)/COUNTA('Group Heuristic Evaluation'!B11:B1001)</f>
        <v>0.115942029</v>
      </c>
    </row>
    <row r="5">
      <c r="A5" s="106">
        <v>2.0</v>
      </c>
      <c r="B5" s="192">
        <f>COUNTIFS('Group Heuristic Evaluation'!I11:I1001, "*A*",'Group Heuristic Evaluation'!D11:D1001, 2)/COUNTA('Group Heuristic Evaluation'!B11:B1001)
</f>
        <v>0.1884057971</v>
      </c>
      <c r="C5" s="192">
        <f>COUNTIFS('Group Heuristic Evaluation'!I11:I1001, "*B*",'Group Heuristic Evaluation'!D11:D1001, 2)/COUNTA('Group Heuristic Evaluation'!B11:B1001)</f>
        <v>0.07246376812</v>
      </c>
      <c r="D5" s="192">
        <f>COUNTIFS('Group Heuristic Evaluation'!I11:I1001, "*C*",'Group Heuristic Evaluation'!D11:D1001, 2)/COUNTA('Group Heuristic Evaluation'!B11:B1001)</f>
        <v>0.1014492754</v>
      </c>
      <c r="E5" s="192">
        <f>COUNTIFS('Group Heuristic Evaluation'!I11:I1001, "*D*",'Group Heuristic Evaluation'!D11:D1001, 2)/COUNTA('Group Heuristic Evaluation'!B11:B1001)</f>
        <v>0.1449275362</v>
      </c>
    </row>
    <row r="6">
      <c r="A6" s="106">
        <v>3.0</v>
      </c>
      <c r="B6" s="192">
        <f>COUNTIFS('Group Heuristic Evaluation'!I11:I1001, "*A*",'Group Heuristic Evaluation'!D11:D1001, 3)/COUNTA('Group Heuristic Evaluation'!B11:B1001)
</f>
        <v>0.1449275362</v>
      </c>
      <c r="C6" s="192">
        <f>COUNTIFS('Group Heuristic Evaluation'!I11:I1001, "*B*",'Group Heuristic Evaluation'!D11:D1001, 3)/COUNTA('Group Heuristic Evaluation'!B11:B1001)</f>
        <v>0.1449275362</v>
      </c>
      <c r="D6" s="192">
        <f>COUNTIFS('Group Heuristic Evaluation'!I11:I1001, "*C*",'Group Heuristic Evaluation'!D11:D1001, 3)/COUNTA('Group Heuristic Evaluation'!B11:B1001)</f>
        <v>0.1739130435</v>
      </c>
      <c r="E6" s="192">
        <f>COUNTIFS('Group Heuristic Evaluation'!I11:I1001, "*D*",'Group Heuristic Evaluation'!D11:D1001, 3)/COUNTA('Group Heuristic Evaluation'!B11:B1001)</f>
        <v>0.1449275362</v>
      </c>
    </row>
    <row r="7">
      <c r="A7" s="106">
        <v>4.0</v>
      </c>
      <c r="B7" s="192">
        <f>COUNTIFS('Group Heuristic Evaluation'!I11:I1001, "*A*",'Group Heuristic Evaluation'!D11:D1001, 4)/COUNTA('Group Heuristic Evaluation'!B11:B1001)
</f>
        <v>0.07246376812</v>
      </c>
      <c r="C7" s="192">
        <f>COUNTIFS('Group Heuristic Evaluation'!I11:I1001, "*B*",'Group Heuristic Evaluation'!D11:D1001, 4)/COUNTA('Group Heuristic Evaluation'!B11:B1001)</f>
        <v>0.05797101449</v>
      </c>
      <c r="D7" s="192">
        <f>COUNTIFS('Group Heuristic Evaluation'!I11:I1001, "*C*",'Group Heuristic Evaluation'!D11:D1001, 4)/COUNTA('Group Heuristic Evaluation'!B11:B1001)</f>
        <v>0.05797101449</v>
      </c>
      <c r="E7" s="192">
        <f>COUNTIFS('Group Heuristic Evaluation'!I11:I1001, "*D*",'Group Heuristic Evaluation'!D11:D1001, 4)/COUNTA('Group Heuristic Evaluation'!B11:B1001)</f>
        <v>0.02898550725</v>
      </c>
    </row>
    <row r="8">
      <c r="A8" s="176" t="s">
        <v>323</v>
      </c>
      <c r="B8" s="193">
        <f t="shared" ref="B8:E8" si="1">SUM(B6:B7)</f>
        <v>0.2173913043</v>
      </c>
      <c r="C8" s="193">
        <f t="shared" si="1"/>
        <v>0.2028985507</v>
      </c>
      <c r="D8" s="193">
        <f t="shared" si="1"/>
        <v>0.231884058</v>
      </c>
      <c r="E8" s="193">
        <f t="shared" si="1"/>
        <v>0.1739130435</v>
      </c>
    </row>
    <row r="9">
      <c r="A9" s="176" t="s">
        <v>324</v>
      </c>
      <c r="B9" s="193">
        <f t="shared" ref="B9:E9" si="2">SUM(B3:B7)</f>
        <v>0.652173913</v>
      </c>
      <c r="C9" s="193">
        <f t="shared" si="2"/>
        <v>0.3623188406</v>
      </c>
      <c r="D9" s="193">
        <f t="shared" si="2"/>
        <v>0.4202898551</v>
      </c>
      <c r="E9" s="193">
        <f t="shared" si="2"/>
        <v>0.4492753623</v>
      </c>
    </row>
  </sheetData>
  <mergeCells count="1">
    <mergeCell ref="A1:F1"/>
  </mergeCells>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94" t="s">
        <v>325</v>
      </c>
      <c r="B1" s="195"/>
      <c r="C1" s="195"/>
      <c r="D1" s="195"/>
      <c r="E1" s="195"/>
      <c r="F1" s="195"/>
      <c r="G1" s="196"/>
    </row>
    <row r="2">
      <c r="A2" s="197" t="s">
        <v>326</v>
      </c>
    </row>
  </sheetData>
  <mergeCells count="2">
    <mergeCell ref="A1:G1"/>
    <mergeCell ref="A2:G27"/>
  </mergeCells>
  <drawing r:id="rId1"/>
</worksheet>
</file>