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Evaluation'!$A$11:$I$68</definedName>
    <definedName hidden="1" localSheetId="0" name="Z_51DA6D6B_693A_4FC8_ACE5_61056555024C_.wvu.FilterData">'Group Heuristic Evaluation'!$A$11:$I$68</definedName>
    <definedName hidden="1" localSheetId="0" name="Z_C56E8F25_C461_4046_8366_64B00DE4DC13_.wvu.FilterData">'Group Heuristic Evaluation'!$A$11:$I$68</definedName>
  </definedNames>
  <calcPr/>
  <customWorkbookViews>
    <customWorkbookView activeSheetId="0" maximized="1" windowHeight="0" windowWidth="0" guid="{51DA6D6B-693A-4FC8-ACE5-61056555024C}" name="Group by Task "/>
    <customWorkbookView activeSheetId="0" maximized="1" windowHeight="0" windowWidth="0" guid="{C56E8F25-C461-4046-8366-64B00DE4DC13}" name="Group by Task"/>
  </customWorkbookViews>
</workbook>
</file>

<file path=xl/sharedStrings.xml><?xml version="1.0" encoding="utf-8"?>
<sst xmlns="http://schemas.openxmlformats.org/spreadsheetml/2006/main" count="389" uniqueCount="229">
  <si>
    <t xml:space="preserve">Prototype Description: </t>
  </si>
  <si>
    <t xml:space="preserve">Clarus, a mobile app designed for startup founders and designers to organize messy design feedback by having the ability to leave voice, screen-recordings, and text comments on the design prototypes, which are then used to organize into AI-generated to-dos for more effective and communicative collaboration.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</si>
  <si>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</si>
  <si>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</si>
  <si>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</si>
  <si>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</si>
  <si>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Comment asynchronously on a mockup with voice, video, or text</t>
  </si>
  <si>
    <t>Evaluator A:</t>
  </si>
  <si>
    <t>Moderate Task</t>
  </si>
  <si>
    <t>View and complete AI-generated to-dos</t>
  </si>
  <si>
    <t>Evaluator B:</t>
  </si>
  <si>
    <t>Complex Task</t>
  </si>
  <si>
    <t>Call designers in real time</t>
  </si>
  <si>
    <t>Evaluator C:</t>
  </si>
  <si>
    <t>Evaluator D:</t>
  </si>
  <si>
    <t>*attach images in this column if helpful</t>
  </si>
  <si>
    <t>Problem #</t>
  </si>
  <si>
    <t xml:space="preserve">Heuristic </t>
  </si>
  <si>
    <t>Task</t>
  </si>
  <si>
    <t>Severity</t>
  </si>
  <si>
    <t>Description</t>
  </si>
  <si>
    <t>Images</t>
  </si>
  <si>
    <t>Rationale</t>
  </si>
  <si>
    <t>Fix</t>
  </si>
  <si>
    <t>Found by</t>
  </si>
  <si>
    <t>H2: Match b/w System &amp; World</t>
  </si>
  <si>
    <t>1. Simple Task</t>
  </si>
  <si>
    <t xml:space="preserve">The screen instructs the user to "use two fingers to move", which is different from the usual sliding expectations for apps that only uses one finger to move around the screen. </t>
  </si>
  <si>
    <t xml:space="preserve">Users may be confused about how to move throughout the design file since they are accustomed to using only one finger to move. Users will have to remember a custom rule specific to this app. </t>
  </si>
  <si>
    <t xml:space="preserve">Having the ability to drag using one finger. </t>
  </si>
  <si>
    <t>A</t>
  </si>
  <si>
    <t>H5: Error Prevention</t>
  </si>
  <si>
    <t>When users record or type a comment, it posts immediately after tapping “Done,” without showing a preview or confirmation step. If they notice a mistake or unclear phrasing, they have to delete and start over.</t>
  </si>
  <si>
    <t>Allowing users to quickly review a comment before posting helps prevent accidental submissions and saves time. It’s especially useful for voice comments, where users might want to check audio clarity before sending.</t>
  </si>
  <si>
    <t xml:space="preserve">Adding a preview screen that lets the users playback their comments before posting. Also, on that screen, having options like edit, post, or re-record. </t>
  </si>
  <si>
    <t xml:space="preserve">Currently, when the user moves the screen, the comment that is still present on the screen is "use two fingers to move". There are no instructions on how the user can actually leave a comment. </t>
  </si>
  <si>
    <t xml:space="preserve">When the user is able to move around the design file, the same comment instructing the users how to move is still there, making it confusing and could possibly suggest that the user made a mistake or the app is not advancing towards the next step. </t>
  </si>
  <si>
    <t xml:space="preserve">After the user moves the screen, the other instruction of "tap anywhere to leave a comment..." should appear after (because right now, this instruction only appears after you tap the screen). </t>
  </si>
  <si>
    <t xml:space="preserve">Users are unable to zoom into the design file's pictures and text. I can only move the screen left, right, up, down, but unable to zoom in. </t>
  </si>
  <si>
    <t xml:space="preserve">Apps typically have the function to zoom in, especially for design files, where small details matter. </t>
  </si>
  <si>
    <t xml:space="preserve">The function to zoom in when they use their fingers to expand (using the typical motion that apps use nowadays). </t>
  </si>
  <si>
    <t>H3: User Control &amp; Freedom</t>
  </si>
  <si>
    <t xml:space="preserve">After adding a comment through one of the approaches, the user is unable to uncomment or delete their comment that they just made. </t>
  </si>
  <si>
    <t xml:space="preserve">Users might get stuck or accidentally place a comment with no escape route to cancel the comment or go back on it once it has been commented. </t>
  </si>
  <si>
    <t xml:space="preserve">Having a persistent "Undo" or "cancel" button near the most recent comment. </t>
  </si>
  <si>
    <t>H4: Consistency &amp; Standards</t>
  </si>
  <si>
    <t xml:space="preserve">There is an inconsistency with capitalization. On the footer navigation bar, it is labeled as "TO DO" while the title is "To Do" and elsewhere. </t>
  </si>
  <si>
    <t>Interfaces should follow consistent style rules so users instantly recognize navigation patterns. Mixed capitalization disrupts readability and makes the design feel less polished.</t>
  </si>
  <si>
    <t xml:space="preserve">Standardize capitalization across all navigation labels. </t>
  </si>
  <si>
    <t xml:space="preserve">After I record a voice comment, and I click the back arrow, I get stuck in a loop where it doesn't allow me to go back. 
Also, for the screen-recording comment, after I screen-record, I don't see the arrow to go back. </t>
  </si>
  <si>
    <t xml:space="preserve">Users should always feel that they can easily leave any mode while commenting, or they might feel stuck finishing that one action. This could potentially disrupt the flow. </t>
  </si>
  <si>
    <t xml:space="preserve">Once the user clicks on the back arrow for the voice comment, it leads them back to the commenting page. 
Also, adding an arrow button as an option if the user does want to go back and doesn't want to proceed with adding a screen-recording comment. </t>
  </si>
  <si>
    <t>H1: Visibility of System Status</t>
  </si>
  <si>
    <t>When users record or upload a voice comment, there’s no progress indicator showing how long the upload will take or whether it’s still processing. This makes the interaction feel uncertain, especially if the upload takes more than a few seconds.</t>
  </si>
  <si>
    <t>Without visible progress feedback, people may think the app froze, tap repeatedly, or leave the page before the upload finishes.</t>
  </si>
  <si>
    <t xml:space="preserve">Having a progress bar, or a message with the percentage of upload finished. </t>
  </si>
  <si>
    <t xml:space="preserve">Once the user begins to record their message or write their text comment, Clarus doesn't have a prompt for unsaved changes. </t>
  </si>
  <si>
    <t xml:space="preserve">If the user were to accidentally click back, they might lose long recordings or comments. </t>
  </si>
  <si>
    <t xml:space="preserve">Having the ability to detect in-progress recordings. And, also having a confirm navigation page like "are you sure you want to discard..." or "would you like to save to draft" popup would be nice. </t>
  </si>
  <si>
    <t>H6: Recognition not Recall</t>
  </si>
  <si>
    <t xml:space="preserve">The most recent comments are separated from the actual commenting screen, meaning that users will have to remember which area had which correlated feedback. </t>
  </si>
  <si>
    <t xml:space="preserve">Especially if this is a longer project or a project with lots of comments, this forces memory load across different feedback sessions. </t>
  </si>
  <si>
    <t xml:space="preserve">Having the most recent comments shown as an overlay thumbnail when they re-open that design file, so that the user doesn't directly have to reclick on the recents to refresh their memory. </t>
  </si>
  <si>
    <t xml:space="preserve">When users click on "voice" as their comment method, there is this animation that pops up the recording button, but for the other two options (screen and comment), there is none. </t>
  </si>
  <si>
    <t>The difference in animation behavior makes the interface feel inconsistent and unpredictable. Users may wonder whether the other options are broken or failed to load, since only one mode shows visible movement or confirmation.</t>
  </si>
  <si>
    <t>Use the same transition animation across all comment types to show that the mode has changed successfully.</t>
  </si>
  <si>
    <t>H8: Aesthetic &amp; Minimalist Design</t>
  </si>
  <si>
    <t>When making a comment, the popup for that takes up half the screen, which hides the mockup/design file content</t>
  </si>
  <si>
    <t>Because the comment panel blocks most of the design, users have to mentally keep track of what they were looking at. This makes the interaction feel more confusing and less efficient.</t>
  </si>
  <si>
    <t xml:space="preserve">Changing the popup to be a bit more transparent so that the user can see more of it, or having that popup adjustable in size. </t>
  </si>
  <si>
    <t>2. Moderate Task</t>
  </si>
  <si>
    <t xml:space="preserve">When they mark the to-do item as complete, the only thing that changes is a small check box. There isn't confirmation that the update was saved or whether the corresponding comment is now considered resolved or not. </t>
  </si>
  <si>
    <t>Without clear feedback, users may be unsure if the system registered their action or if their team members can see the update.</t>
  </si>
  <si>
    <t>Could have a brief popup like "Changes saved. Would you like to resolve linked comment?"
Or, have a syncing check mark animation (kind of like how google docs has an "all changes saved" or that saving -&gt; cloud check icon)</t>
  </si>
  <si>
    <t xml:space="preserve">When reviewing to-dos, users must remember which design screen each task refers to. There’s no quick visual reference, unless they click an error that leads to a different screen. </t>
  </si>
  <si>
    <t>Forgetting the context and what screen each comment is referring to forces users to switch back and forth between screens, which disrupts flow and increases cognitive load.</t>
  </si>
  <si>
    <t xml:space="preserve">Having a picture or screenshot of the file next to the to-do's. </t>
  </si>
  <si>
    <t>There’s no visible list summarizing which comments have been turned into To-Dos or resolved.</t>
  </si>
  <si>
    <t xml:space="preserve">As tasks start to accumulate, users may start to forget which comments have been turned into to-do tasks, and which tasks have been resolved. This leads to confusing, and having to tediously scroll through the entire list and trying to remember which tasks they have finished. </t>
  </si>
  <si>
    <t xml:space="preserve">Add a “Summary of Converted Tasks” section under To-Dos. And also have an indication or icon on the comments that shows that they have turned into a to-do task. </t>
  </si>
  <si>
    <t>H7: Flexibility &amp; Efficiency of Use</t>
  </si>
  <si>
    <t xml:space="preserve">Currently unable for users to filter by priorities. </t>
  </si>
  <si>
    <t>Frequent users might want to complete or view only by priority, or categories like "unresolved comments"</t>
  </si>
  <si>
    <t>Include filters like “By user,” “By comment type,” or “By screen.”</t>
  </si>
  <si>
    <t>H10: Help &amp; Documentation</t>
  </si>
  <si>
    <t xml:space="preserve">New users may not immediately understand that the to-do list is AI-generated from the comments. </t>
  </si>
  <si>
    <t xml:space="preserve">Without context, the automation feels a little confusing, where the users might think that the tasks were being added manually by other people. </t>
  </si>
  <si>
    <t xml:space="preserve">Add a tooltip, like "these to-do tasks were created using AI from your team's comments", or like an onboarding screen that explains the connection between the feedback and the generation of the to-do tasks. </t>
  </si>
  <si>
    <t>H11: Accessible Design</t>
  </si>
  <si>
    <t>Small checkboxes and subtle color contrast make it difficult for users with limited dexterity or low vision.</t>
  </si>
  <si>
    <t xml:space="preserve">Smaller buttons are hard to tap reliably on a phone, especially if they have a phone with a smaller screen. </t>
  </si>
  <si>
    <t xml:space="preserve">Increasing the size of the checkbox hit areas, making the checkbox thicker/bolder, and has a higher contrast text color on the current beige background. </t>
  </si>
  <si>
    <t>3. Complex Task</t>
  </si>
  <si>
    <t xml:space="preserve">When the call is dialing/ringing, there is no option for me to go back or exit the call. </t>
  </si>
  <si>
    <t xml:space="preserve">If the user accidentally clicked on the wrong user or just didn't want to start a call, then they can't go back. </t>
  </si>
  <si>
    <t xml:space="preserve">Add a button at the bottom that ends the call, or at the top left of the screen that has an arrow to go back. </t>
  </si>
  <si>
    <t xml:space="preserve">There is no confirmation before the user chooses to start sharing their screen. </t>
  </si>
  <si>
    <t xml:space="preserve">The user could accidentally click the share screen button, which could expose private information or surprise the user. </t>
  </si>
  <si>
    <t xml:space="preserve">Including a 3-second countdown (similar to your screen-recording comment countdown). </t>
  </si>
  <si>
    <t xml:space="preserve">Currently, during the call, there aren't any live-captions or transcripts. </t>
  </si>
  <si>
    <t xml:space="preserve">If the user is hard of hearing, it may be difficult for them to fully participate in the call and collaborate. </t>
  </si>
  <si>
    <t>Integrate live captioning / post-call transcript option.</t>
  </si>
  <si>
    <t>During calls, controls (mute, camera, share) are grouped closely with small tap areas.</t>
  </si>
  <si>
    <t xml:space="preserve">It's difficult for the user to tap quickly, and is more prone to errors especially on the phone. </t>
  </si>
  <si>
    <t xml:space="preserve">Increasing the size of the button as well as the spatial separation. </t>
  </si>
  <si>
    <t>After ending a call, there’s no visible confirmation that the call has fully disconnected or that notes were saved.</t>
  </si>
  <si>
    <t xml:space="preserve">Without having a visible confirmation, users may be worried that the other person can still hear or see them, or that their notes were gone. </t>
  </si>
  <si>
    <t xml:space="preserve">Having a page that says "Call ended. Notes saved" , or having an animation that fades to the default page. </t>
  </si>
  <si>
    <t xml:space="preserve">When users open the call screen, they currently see a full list of contacts, but don't have a way to filter or search for a specific person. Users have to scroll manually to find the right person they want to contact. </t>
  </si>
  <si>
    <t xml:space="preserve">Frequent and more advanced users will expect shortcuts that help them complete actions fast. Having to scroll through a long list will slow down task completion. </t>
  </si>
  <si>
    <t xml:space="preserve">Adding a filter or search function on the call list. </t>
  </si>
  <si>
    <t xml:space="preserve">If the user decides to use the notes feature on the call, it hides the entire screen and video feed. </t>
  </si>
  <si>
    <t xml:space="preserve">Users will want to take notes while still being able to see the other person's shared screen. Switching back and forth takes multiple steps, and slow down task completion. </t>
  </si>
  <si>
    <t xml:space="preserve">Being able to have a split-view mode, or being able to adjust the size of the notes pop up. </t>
  </si>
  <si>
    <t xml:space="preserve">Participants’ names disappear once the call starts. </t>
  </si>
  <si>
    <t xml:space="preserve">Users may forget who’s speaking if multiple contacts use similar profile images, leading to confusing and frustration. </t>
  </si>
  <si>
    <t xml:space="preserve">Keep participant names visible either throughout the call, or when the user moves their mouse. </t>
  </si>
  <si>
    <t>Users can't see which designers are available, recently active, or previously called.</t>
  </si>
  <si>
    <t>Adding availability indicators and call history helps frequent users reach the right person faster.</t>
  </si>
  <si>
    <t xml:space="preserve">Adding status icons, and provide quick-access shortcuts, like recent calls, favorites, etc. </t>
  </si>
  <si>
    <t>4. All Tasks</t>
  </si>
  <si>
    <t xml:space="preserve">Currently, the text sizes are not adjustable. </t>
  </si>
  <si>
    <t xml:space="preserve">The app is currently not fully accessible to users who need a larger/smaller font-size. </t>
  </si>
  <si>
    <t xml:space="preserve">Being able to add text-size options in settings. </t>
  </si>
  <si>
    <t>H12: Value Alignment &amp; Inclusion</t>
  </si>
  <si>
    <t xml:space="preserve">There are no "about" or "mission" page that briefly explains Clarus's values around inclusivity and creativity in collaborative design. </t>
  </si>
  <si>
    <t xml:space="preserve">Having an "about" or "mission" page will help users understand Clarus's goals and commitments, which helps to establish a sense of trust with Clarus. 
</t>
  </si>
  <si>
    <t xml:space="preserve">Include a small “About Clarus” page under settings describing mission, like "Empowering users with multi-modal communication". </t>
  </si>
  <si>
    <t>During voice recording, the timer shows "0:02" or "0:05" but there's no visual indication of audio levels or confirmation that sound is being captured.</t>
  </si>
  <si>
    <t>Users may be uncertain whether their microphone is working properly or how loud the volume of the recording is, leading to failed recordings they discover only after completion.</t>
  </si>
  <si>
    <t>Add a visual waveform or audio level indicator during recording to confirm audio input is being captured.</t>
  </si>
  <si>
    <t>D</t>
  </si>
  <si>
    <t>When viewing AI-generated to-dos, there's no indication of when the to-do list was last updated or how many new items exist since last viewed.</t>
  </si>
  <si>
    <t>Users can't tell if they're looking at current information or if new feedback has arrived.</t>
  </si>
  <si>
    <t>Add a timestamp showing "Last updated X minutes ago" and a badge count showing "3 new items" since last view.</t>
  </si>
  <si>
    <t>During screen recording, the "X Redo" button forces users to completely restart rather than allowing them to pause and resume</t>
  </si>
  <si>
    <t>If users make a small mistake 30 seconds into a recording, they must start completely over, wasting time and causing frustration. There's no way to pause mid-recording</t>
  </si>
  <si>
    <t>Add a pause button that allows users to collect their thoughts, then add separate "Trim" functionality to remove mistakes without full re-recording</t>
  </si>
  <si>
    <t>The bottom navigation bar changes between screens - sometimes showing "Files, Activity, Comment, Profile" and other times showing different icons</t>
  </si>
  <si>
    <t>Users must relearn the navigation structure depending on which screen they're on, violating platform conventions where bottom nav stays consistent</t>
  </si>
  <si>
    <t>Standardize the bottom navigation to always show: Files, Activity, Calls, Profile - with Comment functionality accessed via a persistent floating button</t>
  </si>
  <si>
    <t>Users must always go through the full comment flow (select modality &gt; record &gt; done) even for quick comments</t>
  </si>
  <si>
    <t>Expert users who frequently leave voice comments would benefit from shortcuts that skip the modality selection step</t>
  </si>
  <si>
    <t>Add a "Quick Voice Comment" gesture: long-press on mockup area to immediately start voice recording</t>
  </si>
  <si>
    <t>The saturation of the start buttons are not consistent. The red in voice commenting is more vibrant, and the green in screen record commenting is faint.</t>
  </si>
  <si>
    <t>Users may get confused about the implication of the saturation of the start button, because sometimes the vibrant color suggests "not started" and sometimes the fainter color suggests "not started".</t>
  </si>
  <si>
    <t>Use the same saturation for both buttons.</t>
  </si>
  <si>
    <t>B</t>
  </si>
  <si>
    <t>For voice &amp; screen record commenting, users can not view their comments again before clicking "redo" or "done".</t>
  </si>
  <si>
    <t>Users might want to check their comments before sending them out. Without replaying the audio/video, users can only recall what they have said.</t>
  </si>
  <si>
    <t>Allow users to play the audio/video with buttons and progress bars before they click "redo" or "done".</t>
  </si>
  <si>
    <t>The current prototype does not indicate whether the newly done comment will be shown in Recent Comments, lacking the visibility of system status.</t>
  </si>
  <si>
    <t xml:space="preserve">Users may want to know whether the comment is successfully stored. </t>
  </si>
  <si>
    <t>Once the comment is done, show it in the Recent Comments with its status (e.g. screen recordings may need more time to upload)</t>
  </si>
  <si>
    <t>H9: Help Users with Errors</t>
  </si>
  <si>
    <t>There is a lack of signals and instructions when something is unsuccessful.</t>
  </si>
  <si>
    <t>Users may need to know what happened unsuccessfully and how to fix it.</t>
  </si>
  <si>
    <t>Pre-define error detections and instructions, and show them when errors happen.</t>
  </si>
  <si>
    <t>The "comment" icon is not in the middle and does not stick with a location on the file.</t>
  </si>
  <si>
    <t>It is not clear now whether the location of this icon is functional.</t>
  </si>
  <si>
    <t>Complete its function, or maybe delete it.</t>
  </si>
  <si>
    <t>The "back" button is mixed with the dark background.</t>
  </si>
  <si>
    <t>Users may hardly notice the button and know how to go back.</t>
  </si>
  <si>
    <t>Use a light color for this button.</t>
  </si>
  <si>
    <t>The dark background at the top has no function.</t>
  </si>
  <si>
    <t>This card layout may suggest that clicking the dark background can go back, which does not happen here.</t>
  </si>
  <si>
    <t>Allow clicking the dark background to go back.</t>
  </si>
  <si>
    <t>The font size for "transcription" is small.</t>
  </si>
  <si>
    <t>Users with accessibility needs may rely on the scripts. Having a bigger font size can make users more comfortable when looking at the script.</t>
  </si>
  <si>
    <t>The green on the progress icon and the green on the checklist are not the same, and rather that the green on the checklist is the same as "video".</t>
  </si>
  <si>
    <t>Users may want the color showing progress to be the same to avoid confusion.</t>
  </si>
  <si>
    <t xml:space="preserve">Use the same green to represent progress. </t>
  </si>
  <si>
    <t>Clicking the back button and "stop share screen" both stop sharing, but users might now know that clicking back would also have the same effect.</t>
  </si>
  <si>
    <t>Users may click back when they don't want to stop sharing the screen or just don't know its function.</t>
  </si>
  <si>
    <t>Add one more reminder about whether users would like to stop screen share now.</t>
  </si>
  <si>
    <t>Clicking one person's profile picture also goes to calling someone, which may be unexpected. Although there is "Click to call", users may interpret that clicking the call button is to call someone.</t>
  </si>
  <si>
    <t>Users may not expect that clicking one's entire button would call them, given that there is a call button in it.</t>
  </si>
  <si>
    <t>Only let the call button link to the action of calling.</t>
  </si>
  <si>
    <t>Users can only call other users.</t>
  </si>
  <si>
    <t>Asynchronous team collaboration may also need text communication for efficiency and empathy.</t>
  </si>
  <si>
    <t>Add a chat place to DM someone or a meeting reservation.</t>
  </si>
  <si>
    <t>Few instructions on the video call.</t>
  </si>
  <si>
    <t>Users may want to learn about the features and have the Help documentation given the complexity.</t>
  </si>
  <si>
    <t>Write a Help documentation and put it on the page so users can find it.</t>
  </si>
  <si>
    <t>Note feature is not related to the rest of the system.</t>
  </si>
  <si>
    <t>Notes can be a shortcut to add new to-dos or integrate them into old ones, so users can turn thoughts into progress more efficiently.</t>
  </si>
  <si>
    <t>Consider linking this feature to the rest of the system for better efficiency.</t>
  </si>
  <si>
    <t>There are both "click" and "tap" when it comes to the action of clicking on a button.</t>
  </si>
  <si>
    <t>Users may want consistent word use to reduce cognitive processing.</t>
  </si>
  <si>
    <t>Use the same word for clicking.</t>
  </si>
  <si>
    <t>5. Extra Violations</t>
  </si>
  <si>
    <t>Pages outside of the File feature are in dark mode, whereas pages and cards within the File feature, such as Recent Comments, are in light mode.</t>
  </si>
  <si>
    <t>Users might be surprised by the other mode when their eyes are used to one mode.</t>
  </si>
  <si>
    <t>Consider making them consistent.</t>
  </si>
  <si>
    <t>When in the "Text - Multimodal Comment" step, the exit or cancel button is name "Redo" in other modals "Screen record" and "Voice", but just has an "x" in this step.</t>
  </si>
  <si>
    <t>https://imgur.com/a/Lh6RPQF</t>
  </si>
  <si>
    <t>Inconistency in creating or canceling a comment for different modalities could become confusing for some users. Common standards across all modalities make multimodal commenting seem easy</t>
  </si>
  <si>
    <t>Create a common standard for undoing a comment. "cancel' or "redo" for all</t>
  </si>
  <si>
    <t>C</t>
  </si>
  <si>
    <t>Again, similar to opening other modal, when reviewing a specific comment, the return button does not stand out, and leaving the modal is unclear</t>
  </si>
  <si>
    <t>https://imgur.com/a/8T8WliA</t>
  </si>
  <si>
    <t>Similiar to other parts of the experience, the return action is important, but the button to do so is not visible and clicking out does not work -- as might be expected by a user.</t>
  </si>
  <si>
    <t>Create a more clear exit pathway within the modal. clicking out or button more visible or button within modal</t>
  </si>
  <si>
    <t>The call action and list is within a different set of tabs that being within a project. To call someone, you must navigate outside the project and requires extra steps if you want to call while reviewing something</t>
  </si>
  <si>
    <t>https://imgur.com/a/bUnWReD</t>
  </si>
  <si>
    <t>An expert user may want to call someone quickly and easily without leaving a project page. The similarity, yet difference of the bottom tab within a project and outside is confusing and an expert user may want to call someone while directly reviewing designs.</t>
  </si>
  <si>
    <t>I think being more clear of when you can and can't call will be hepful especilly when the tab design looks so similar</t>
  </si>
  <si>
    <t xml:space="preserve">In the "call" tab, "click to call" being listed and the "call" button are two duplicated action descriptions for the same action. </t>
  </si>
  <si>
    <t>https://imgur.com/a/F7Nj8ms</t>
  </si>
  <si>
    <t>"click to call" seems like an uncessary description of the action, and it is already intuitive for users to enter and call someone by clicking on the "call" button. This is unneccessary labeling and information.</t>
  </si>
  <si>
    <t>Remove "click to call" titling as it is not necessary and already intuitive. Instead, use the space to provide filtering; By user, Past Calls, Contacts, etc.</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</si>
  <si>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</si>
  <si>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</si>
  <si>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</si>
  <si>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</si>
  <si>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</si>
  <si>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</si>
  <si>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</si>
  <si>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</si>
  <si>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</si>
  <si>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</si>
  <si>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r>
      <rPr>
        <rFont val="Arial"/>
        <b/>
        <color theme="1"/>
      </rPr>
      <t xml:space="preserve">Evaluator A 
</t>
    </r>
    <r>
      <rPr>
        <rFont val="Arial"/>
        <b/>
        <i/>
        <color theme="1"/>
      </rPr>
      <t>Jade Chan</t>
    </r>
  </si>
  <si>
    <r>
      <rPr>
        <rFont val="Arial"/>
        <b/>
        <color theme="1"/>
      </rPr>
      <t xml:space="preserve">Evaluator B
</t>
    </r>
    <r>
      <rPr>
        <rFont val="Arial"/>
        <b/>
        <i/>
        <color theme="1"/>
      </rPr>
      <t>Clare Lei</t>
    </r>
  </si>
  <si>
    <r>
      <rPr>
        <rFont val="Arial"/>
        <b/>
        <color theme="1"/>
      </rPr>
      <t xml:space="preserve">Evaluator C 
</t>
    </r>
    <r>
      <rPr>
        <rFont val="Arial"/>
        <b/>
        <i/>
        <color theme="1"/>
      </rPr>
      <t>Reid</t>
    </r>
  </si>
  <si>
    <r>
      <rPr>
        <rFont val="Arial"/>
        <b/>
        <color theme="1"/>
      </rPr>
      <t xml:space="preserve">Evaluator D 
</t>
    </r>
    <r>
      <rPr>
        <rFont val="Arial"/>
        <b/>
        <i/>
        <color theme="1"/>
      </rPr>
      <t>Derek</t>
    </r>
  </si>
  <si>
    <t>Total (sevs. 3 &amp; 4)</t>
  </si>
  <si>
    <t>Total (all sevs)</t>
  </si>
  <si>
    <r>
      <rPr>
        <rFont val="Arial"/>
        <b/>
        <color theme="1"/>
      </rPr>
      <t xml:space="preserve">Summary Recommendations </t>
    </r>
    <r>
      <rPr>
        <rFont val="Arial"/>
        <b val="0"/>
        <i/>
        <color theme="1"/>
      </rPr>
      <t>[merge the general recommendations you made here]</t>
    </r>
  </si>
  <si>
    <t xml:space="preserve">For the simple task of leaving comments, a central theme is strengthening feedback visibility and interaction consistency. Users need continuous reassurance that their actions (like posting, completing, or resolving comments) have been saved or recognized. Adding a confirmation pop-up page (such as “Changes saved. Would you like to resolve the corresponding comment”), maintaining consistent capitalization, or introducing small animations would make interactions more predictable and trustworthy. Missing system feedback (H1, H9) appears across these actions—users currently lack confirmation that recording voice comments or submitting text was successful. Improving exit pathways within modals and standardizing labeling (for example, using “Cancel” instead of “Redo” or “X”) can help reduce uncertainty and reinforce trust. Additionally, using AI-generated titles in Recent Comments and Activities instead of repeating “tap to view” would help users quickly scan comment topics, and allowing @mentioning would let teams leave role-specific notes without overwhelming everyone’s to-do lists.
For the moderate task, the main opportunity is to support navigation continuity and user autonomy. Increasing overall flexibility, such as enabling note-taking without screen sharing, filtering who to call, or filtering specific tasks, better aligns the interface with real-world creative workflows where users frequently switch contexts. Another issue is the lack of contextual linking between different modules (comments → to-dos → calls); showing which to-dos came from a particular call would help maintain continuity in collaborative processes. Insufficient error prevention and recovery (H3, H5) allows users to accidentally discard work without warnings, and navigation inconsistency (H4, H6) forces frequent re-orientation as bottom navigation changes between screens. Making guidance text more visible (e.g., “Tap anywhere to leave a comment”), clarifying the checkbox used for resolving comments, and simplifying redundant elements can further reduce friction and cognitive load.
For the complex task, the focus is on reducing coordination overhead and supporting multi-person collaboration. Group collaboration features, such as group chats and group calls, would help avoid the redundancy of contacting each member individually and create a shared space for announcements. Improving the call flow so that users can initiate or join calls without leaving a project would make the experience more fluid and professional, especially for expert users who rely on speed. Clarus’s users are likely switching tools and contexts frequently, so allowing users to filter who to call or link call sessions back to associated comments and to-dos would support continuity and maintain alignment across collaboration moments.
</t>
  </si>
</sst>
</file>

<file path=xl/styles.xml><?xml version="1.0" encoding="utf-8"?>
<styleSheet xmlns="http://schemas.openxmlformats.org/spreadsheetml/2006/main" xmlns:x14ac="http://schemas.microsoft.com/office/spreadsheetml/2009/9/ac" xmlns:mc="http://schemas.openxmlformats.org/markup-compatibility/2006">
  <fonts count="20">
    <font>
      <sz val="10.0"/>
      <color rgb="FF000000"/>
      <name val="Arial"/>
      <scheme val="minor"/>
    </font>
    <font>
      <b/>
      <color theme="1"/>
      <name val="Arial"/>
      <scheme val="minor"/>
    </font>
    <font>
      <i/>
      <color theme="1"/>
      <name val="Arial"/>
    </font>
    <font>
      <color theme="1"/>
      <name val="Arial"/>
      <scheme val="minor"/>
    </font>
    <font>
      <i/>
      <color theme="1"/>
      <name val="Arial"/>
      <scheme val="minor"/>
    </font>
    <font>
      <b/>
      <color theme="1"/>
      <name val="Arial"/>
    </font>
    <font>
      <color theme="1"/>
      <name val="Arial"/>
    </font>
    <font>
      <color rgb="FF434343"/>
      <name val="Roboto"/>
    </font>
    <font>
      <color rgb="FF753800"/>
      <name val="Roboto"/>
    </font>
    <font>
      <color rgb="FFB10202"/>
      <name val="Roboto"/>
    </font>
    <font>
      <color rgb="FF473821"/>
      <name val="Roboto"/>
    </font>
    <font>
      <color rgb="FFFFCFC9"/>
      <name val="Roboto"/>
    </font>
    <font>
      <color rgb="FF0A53A8"/>
      <name val="Roboto"/>
    </font>
    <font>
      <u/>
      <color rgb="FF434343"/>
      <name val="Roboto"/>
    </font>
    <font>
      <u/>
      <color rgb="FF434343"/>
      <name val="Roboto"/>
    </font>
    <font>
      <b/>
      <sz val="9.0"/>
      <color rgb="FF000000"/>
      <name val="&quot;Source Sans Pro&quot;"/>
    </font>
    <font>
      <color theme="1"/>
      <name val="Google Sans Mono"/>
    </font>
    <font>
      <sz val="9.0"/>
      <color rgb="FF000000"/>
      <name val="Google Sans Mono"/>
    </font>
    <font>
      <sz val="9.0"/>
      <color rgb="FF000000"/>
      <name val="&quot;Google Sans Mono&quot;"/>
    </font>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15">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9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readingOrder="0" shrinkToFit="0" vertical="bottom"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0" fontId="4" numFmtId="0" xfId="0" applyAlignment="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3" fontId="1" numFmtId="0" xfId="0" applyAlignment="1" applyFont="1">
      <alignment horizontal="left" readingOrder="0" shrinkToFit="0" wrapText="0"/>
    </xf>
    <xf borderId="0" fillId="3" fontId="5" numFmtId="0" xfId="0" applyAlignment="1" applyFont="1">
      <alignment shrinkToFit="0" vertical="bottom" wrapText="1"/>
    </xf>
    <xf borderId="0" fillId="0" fontId="6" numFmtId="0" xfId="0" applyAlignment="1" applyFont="1">
      <alignment shrinkToFit="0" vertical="bottom" wrapText="1"/>
    </xf>
    <xf borderId="0" fillId="3" fontId="5" numFmtId="0" xfId="0" applyAlignment="1" applyFont="1">
      <alignment shrinkToFit="0" vertical="bottom" wrapText="1"/>
    </xf>
    <xf borderId="0" fillId="0" fontId="6" numFmtId="0" xfId="0" applyAlignment="1" applyFont="1">
      <alignment shrinkToFit="0" vertical="bottom" wrapText="1"/>
    </xf>
    <xf borderId="0" fillId="0" fontId="3" numFmtId="0" xfId="0" applyAlignment="1" applyFont="1">
      <alignment horizontal="left" readingOrder="0" shrinkToFit="0" vertical="center" wrapText="1"/>
    </xf>
    <xf borderId="1" fillId="4" fontId="7" numFmtId="0" xfId="0" applyAlignment="1" applyBorder="1" applyFill="1" applyFont="1">
      <alignment horizontal="right" shrinkToFit="0" vertical="center" wrapText="0"/>
    </xf>
    <xf borderId="2" fillId="4" fontId="7" numFmtId="0" xfId="0" applyAlignment="1" applyBorder="1" applyFont="1">
      <alignment shrinkToFit="0" vertical="center" wrapText="0"/>
    </xf>
    <xf borderId="2" fillId="4" fontId="8" numFmtId="0" xfId="0" applyAlignment="1" applyBorder="1" applyFont="1">
      <alignment horizontal="right" shrinkToFit="0" vertical="center" wrapText="0"/>
    </xf>
    <xf borderId="2" fillId="4" fontId="7" numFmtId="49" xfId="0" applyAlignment="1" applyBorder="1" applyFont="1" applyNumberFormat="1">
      <alignment shrinkToFit="0" vertical="center" wrapText="1"/>
    </xf>
    <xf borderId="2" fillId="4" fontId="6" numFmtId="0" xfId="0" applyAlignment="1" applyBorder="1" applyFont="1">
      <alignment shrinkToFit="0" vertical="center" wrapText="0"/>
    </xf>
    <xf borderId="2" fillId="4" fontId="7" numFmtId="0" xfId="0" applyAlignment="1" applyBorder="1" applyFont="1">
      <alignment shrinkToFit="0" vertical="center" wrapText="1"/>
    </xf>
    <xf borderId="3" fillId="4" fontId="7" numFmtId="0" xfId="0" applyAlignment="1" applyBorder="1" applyFont="1">
      <alignment shrinkToFit="0" vertical="center" wrapText="1"/>
    </xf>
    <xf borderId="0" fillId="0" fontId="6" numFmtId="0" xfId="0" applyAlignment="1" applyFont="1">
      <alignment readingOrder="0" shrinkToFit="0" vertical="bottom" wrapText="0"/>
    </xf>
    <xf borderId="4" fillId="5" fontId="7" numFmtId="0" xfId="0" applyAlignment="1" applyBorder="1" applyFill="1" applyFont="1">
      <alignment horizontal="right" shrinkToFit="0" vertical="center" wrapText="0"/>
    </xf>
    <xf borderId="5" fillId="5" fontId="7" numFmtId="0" xfId="0" applyAlignment="1" applyBorder="1" applyFont="1">
      <alignment shrinkToFit="0" vertical="center" wrapText="0"/>
    </xf>
    <xf borderId="5" fillId="5" fontId="8" numFmtId="0" xfId="0" applyAlignment="1" applyBorder="1" applyFont="1">
      <alignment horizontal="right" shrinkToFit="0" vertical="center" wrapText="0"/>
    </xf>
    <xf borderId="5" fillId="5" fontId="7" numFmtId="49" xfId="0" applyAlignment="1" applyBorder="1" applyFont="1" applyNumberFormat="1">
      <alignment shrinkToFit="0" vertical="center" wrapText="1"/>
    </xf>
    <xf borderId="5" fillId="5" fontId="6" numFmtId="0" xfId="0" applyAlignment="1" applyBorder="1" applyFont="1">
      <alignment shrinkToFit="0" vertical="center" wrapText="0"/>
    </xf>
    <xf borderId="5" fillId="5" fontId="7" numFmtId="0" xfId="0" applyAlignment="1" applyBorder="1" applyFont="1">
      <alignment shrinkToFit="0" vertical="center" wrapText="1"/>
    </xf>
    <xf borderId="6" fillId="5" fontId="7" numFmtId="0" xfId="0" applyAlignment="1" applyBorder="1" applyFont="1">
      <alignment shrinkToFit="0" vertical="center" wrapText="1"/>
    </xf>
    <xf borderId="2" fillId="4" fontId="9" numFmtId="0" xfId="0" applyAlignment="1" applyBorder="1" applyFont="1">
      <alignment horizontal="right" shrinkToFit="0" vertical="center" wrapText="0"/>
    </xf>
    <xf borderId="5" fillId="5" fontId="7" numFmtId="0" xfId="0" applyAlignment="1" applyBorder="1" applyFont="1">
      <alignment shrinkToFit="0" vertical="center" wrapText="0"/>
    </xf>
    <xf borderId="5" fillId="5" fontId="10" numFmtId="0" xfId="0" applyAlignment="1" applyBorder="1" applyFont="1">
      <alignment horizontal="right" shrinkToFit="0" vertical="center" wrapText="0"/>
    </xf>
    <xf borderId="2" fillId="4" fontId="7" numFmtId="0" xfId="0" applyAlignment="1" applyBorder="1" applyFont="1">
      <alignment shrinkToFit="0" vertical="center" wrapText="0"/>
    </xf>
    <xf borderId="2" fillId="4" fontId="11" numFmtId="0" xfId="0" applyAlignment="1" applyBorder="1" applyFont="1">
      <alignment horizontal="right" shrinkToFit="0" vertical="center" wrapText="0"/>
    </xf>
    <xf borderId="5" fillId="5" fontId="8" numFmtId="0" xfId="0" applyAlignment="1" applyBorder="1" applyFont="1">
      <alignment horizontal="right" shrinkToFit="0" vertical="center" wrapText="0"/>
    </xf>
    <xf borderId="2" fillId="4" fontId="9" numFmtId="0" xfId="0" applyAlignment="1" applyBorder="1" applyFont="1">
      <alignment horizontal="right" shrinkToFit="0" vertical="center" wrapText="0"/>
    </xf>
    <xf borderId="2" fillId="4" fontId="10" numFmtId="0" xfId="0" applyAlignment="1" applyBorder="1" applyFont="1">
      <alignment horizontal="right" shrinkToFit="0" vertical="center" wrapText="0"/>
    </xf>
    <xf borderId="5" fillId="5" fontId="10" numFmtId="0" xfId="0" applyAlignment="1" applyBorder="1" applyFont="1">
      <alignment horizontal="right" readingOrder="0" shrinkToFit="0" vertical="center" wrapText="0"/>
    </xf>
    <xf borderId="2" fillId="4" fontId="8" numFmtId="0" xfId="0" applyAlignment="1" applyBorder="1" applyFont="1">
      <alignment horizontal="right" readingOrder="0" shrinkToFit="0" vertical="center" wrapText="0"/>
    </xf>
    <xf borderId="5" fillId="5" fontId="9" numFmtId="0" xfId="0" applyAlignment="1" applyBorder="1" applyFont="1">
      <alignment horizontal="right" shrinkToFit="0" vertical="center" wrapText="0"/>
    </xf>
    <xf borderId="2" fillId="4" fontId="8" numFmtId="0" xfId="0" applyAlignment="1" applyBorder="1" applyFont="1">
      <alignment horizontal="right" shrinkToFit="0" vertical="center" wrapText="0"/>
    </xf>
    <xf borderId="5" fillId="5" fontId="7" numFmtId="49" xfId="0" applyAlignment="1" applyBorder="1" applyFont="1" applyNumberFormat="1">
      <alignment shrinkToFit="0" vertical="center" wrapText="0"/>
    </xf>
    <xf borderId="5" fillId="5" fontId="10" numFmtId="0" xfId="0" applyAlignment="1" applyBorder="1" applyFont="1">
      <alignment horizontal="right" shrinkToFit="0" vertical="center" wrapText="0"/>
    </xf>
    <xf borderId="2" fillId="4" fontId="7" numFmtId="0" xfId="0" applyAlignment="1" applyBorder="1" applyFont="1">
      <alignment shrinkToFit="0" vertical="center" wrapText="1"/>
    </xf>
    <xf borderId="2" fillId="4" fontId="10" numFmtId="0" xfId="0" applyAlignment="1" applyBorder="1" applyFont="1">
      <alignment horizontal="right" shrinkToFit="0" vertical="center" wrapText="1"/>
    </xf>
    <xf borderId="0" fillId="0" fontId="3" numFmtId="0" xfId="0" applyAlignment="1" applyFont="1">
      <alignment readingOrder="0" shrinkToFit="0" vertical="center" wrapText="0"/>
    </xf>
    <xf borderId="0" fillId="0" fontId="3" numFmtId="0" xfId="0" applyAlignment="1" applyFont="1">
      <alignment readingOrder="0" shrinkToFit="0" vertical="center" wrapText="0"/>
    </xf>
    <xf borderId="5" fillId="5" fontId="7" numFmtId="0" xfId="0" applyAlignment="1" applyBorder="1" applyFont="1">
      <alignment shrinkToFit="0" vertical="center" wrapText="1"/>
    </xf>
    <xf borderId="5" fillId="5" fontId="10" numFmtId="0" xfId="0" applyAlignment="1" applyBorder="1" applyFont="1">
      <alignment horizontal="right" shrinkToFit="0" vertical="center" wrapText="1"/>
    </xf>
    <xf borderId="2" fillId="4" fontId="9" numFmtId="0" xfId="0" applyAlignment="1" applyBorder="1" applyFont="1">
      <alignment horizontal="right" shrinkToFit="0" vertical="center" wrapText="1"/>
    </xf>
    <xf borderId="2" fillId="4" fontId="9" numFmtId="0" xfId="0" applyAlignment="1" applyBorder="1" applyFont="1">
      <alignment horizontal="right" readingOrder="0" shrinkToFit="0" vertical="center" wrapText="1"/>
    </xf>
    <xf borderId="5" fillId="5" fontId="8" numFmtId="0" xfId="0" applyAlignment="1" applyBorder="1" applyFont="1">
      <alignment horizontal="right" shrinkToFit="0" vertical="center" wrapText="1"/>
    </xf>
    <xf borderId="5" fillId="5" fontId="9" numFmtId="0" xfId="0" applyAlignment="1" applyBorder="1" applyFont="1">
      <alignment horizontal="right" shrinkToFit="0" vertical="center" wrapText="1"/>
    </xf>
    <xf borderId="2" fillId="4" fontId="8" numFmtId="0" xfId="0" applyAlignment="1" applyBorder="1" applyFont="1">
      <alignment horizontal="right" shrinkToFit="0" vertical="center" wrapText="1"/>
    </xf>
    <xf borderId="2" fillId="4" fontId="12" numFmtId="0" xfId="0" applyAlignment="1" applyBorder="1" applyFont="1">
      <alignment horizontal="right" shrinkToFit="0" vertical="center" wrapText="1"/>
    </xf>
    <xf borderId="0" fillId="0" fontId="3" numFmtId="0" xfId="0" applyAlignment="1" applyFont="1">
      <alignment shrinkToFit="0" vertical="center" wrapText="1"/>
    </xf>
    <xf borderId="6" fillId="5" fontId="6" numFmtId="0" xfId="0" applyAlignment="1" applyBorder="1" applyFont="1">
      <alignment shrinkToFit="0" vertical="center" wrapText="0"/>
    </xf>
    <xf borderId="2" fillId="4" fontId="12" numFmtId="0" xfId="0" applyAlignment="1" applyBorder="1" applyFont="1">
      <alignment horizontal="right" readingOrder="0" shrinkToFit="0" vertical="center" wrapText="1"/>
    </xf>
    <xf borderId="3" fillId="4" fontId="7" numFmtId="0" xfId="0" applyAlignment="1" applyBorder="1" applyFont="1">
      <alignment readingOrder="0" shrinkToFit="0" vertical="center" wrapText="1"/>
    </xf>
    <xf borderId="2" fillId="4" fontId="13" numFmtId="0" xfId="0" applyAlignment="1" applyBorder="1" applyFont="1">
      <alignment shrinkToFit="0" vertical="center" wrapText="0"/>
    </xf>
    <xf borderId="3" fillId="4" fontId="7" numFmtId="0" xfId="0" applyAlignment="1" applyBorder="1" applyFont="1">
      <alignment shrinkToFit="0" vertical="center" wrapText="0"/>
    </xf>
    <xf borderId="5" fillId="5" fontId="14" numFmtId="0" xfId="0" applyAlignment="1" applyBorder="1" applyFont="1">
      <alignment shrinkToFit="0" vertical="center" wrapText="0"/>
    </xf>
    <xf borderId="6" fillId="5" fontId="7" numFmtId="0" xfId="0" applyAlignment="1" applyBorder="1" applyFont="1">
      <alignment shrinkToFit="0" vertical="center" wrapText="0"/>
    </xf>
    <xf borderId="3" fillId="4" fontId="7" numFmtId="0" xfId="0" applyAlignment="1" applyBorder="1" applyFont="1">
      <alignment readingOrder="0" shrinkToFit="0" vertical="center" wrapText="0"/>
    </xf>
    <xf borderId="0" fillId="0" fontId="3" numFmtId="0" xfId="0" applyAlignment="1" applyFont="1">
      <alignment shrinkToFit="0" vertical="center" wrapText="0"/>
    </xf>
    <xf borderId="0" fillId="0" fontId="3" numFmtId="0" xfId="0" applyAlignment="1" applyFont="1">
      <alignment shrinkToFit="0" vertical="center" wrapText="0"/>
    </xf>
    <xf borderId="0" fillId="0" fontId="3" numFmtId="49" xfId="0" applyAlignment="1" applyFont="1" applyNumberFormat="1">
      <alignment shrinkToFit="0" vertical="center" wrapText="0"/>
    </xf>
    <xf borderId="0" fillId="0" fontId="3" numFmtId="0" xfId="0" applyAlignment="1" applyFont="1">
      <alignment shrinkToFit="0" vertical="center" wrapText="0"/>
    </xf>
    <xf borderId="0" fillId="0" fontId="3" numFmtId="0" xfId="0" applyAlignment="1" applyFont="1">
      <alignment shrinkToFit="0" vertical="center" wrapText="0"/>
    </xf>
    <xf borderId="7" fillId="3" fontId="1" numFmtId="0" xfId="0" applyAlignment="1" applyBorder="1" applyFont="1">
      <alignment readingOrder="0"/>
    </xf>
    <xf borderId="8" fillId="3" fontId="15" numFmtId="0" xfId="0" applyAlignment="1" applyBorder="1" applyFont="1">
      <alignment horizontal="left" readingOrder="0" shrinkToFit="0" wrapText="1"/>
    </xf>
    <xf borderId="9" fillId="3" fontId="15" numFmtId="0" xfId="0" applyAlignment="1" applyBorder="1" applyFont="1">
      <alignment horizontal="left" readingOrder="0" shrinkToFit="0" wrapText="1"/>
    </xf>
    <xf borderId="0" fillId="0" fontId="1" numFmtId="0" xfId="0" applyAlignment="1" applyFont="1">
      <alignment readingOrder="0"/>
    </xf>
    <xf borderId="10" fillId="0" fontId="0" numFmtId="0" xfId="0" applyAlignment="1" applyBorder="1" applyFont="1">
      <alignment readingOrder="0"/>
    </xf>
    <xf borderId="0" fillId="0" fontId="16" numFmtId="0" xfId="0" applyFont="1"/>
    <xf borderId="0" fillId="4" fontId="17" numFmtId="0" xfId="0" applyFont="1"/>
    <xf borderId="11" fillId="0" fontId="16" numFmtId="0" xfId="0" applyBorder="1" applyFont="1"/>
    <xf borderId="10" fillId="0" fontId="0" numFmtId="0" xfId="0" applyAlignment="1" applyBorder="1" applyFont="1">
      <alignment horizontal="left" readingOrder="0" shrinkToFit="0" wrapText="1"/>
    </xf>
    <xf borderId="11" fillId="4" fontId="17" numFmtId="0" xfId="0" applyBorder="1" applyFont="1"/>
    <xf borderId="0" fillId="4" fontId="18" numFmtId="0" xfId="0" applyFont="1"/>
    <xf borderId="12" fillId="0" fontId="1" numFmtId="0" xfId="0" applyAlignment="1" applyBorder="1" applyFont="1">
      <alignment readingOrder="0"/>
    </xf>
    <xf borderId="13" fillId="0" fontId="16" numFmtId="0" xfId="0" applyBorder="1" applyFont="1"/>
    <xf borderId="14" fillId="0" fontId="16" numFmtId="0" xfId="0" applyBorder="1" applyFont="1"/>
    <xf borderId="0" fillId="0" fontId="5" numFmtId="0" xfId="0" applyAlignment="1" applyFont="1">
      <alignment vertical="bottom"/>
    </xf>
    <xf borderId="0" fillId="0" fontId="5"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0" fontId="3" numFmtId="0" xfId="0" applyAlignment="1" applyFont="1">
      <alignment readingOrder="0"/>
    </xf>
    <xf borderId="0" fillId="4" fontId="18" numFmtId="0" xfId="0" applyAlignment="1" applyFont="1">
      <alignment horizontal="center"/>
    </xf>
    <xf borderId="0" fillId="0" fontId="3" numFmtId="0" xfId="0" applyAlignment="1" applyFont="1">
      <alignment horizontal="center"/>
    </xf>
    <xf borderId="7" fillId="6" fontId="5" numFmtId="0" xfId="0" applyAlignment="1" applyBorder="1" applyFill="1" applyFont="1">
      <alignment readingOrder="0" vertical="bottom"/>
    </xf>
    <xf borderId="8" fillId="0" fontId="19" numFmtId="0" xfId="0" applyBorder="1" applyFont="1"/>
    <xf borderId="9" fillId="0" fontId="19" numFmtId="0" xfId="0" applyBorder="1" applyFont="1"/>
    <xf borderId="0" fillId="0" fontId="2"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1:I68" displayName="Group_Heuristic_Evaluations" name="Group_Heuristic_Evaluations" id="1">
  <autoFilter ref="$A$11:$I$68"/>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imgur.com/a/Lh6RPQF" TargetMode="External"/><Relationship Id="rId2" Type="http://schemas.openxmlformats.org/officeDocument/2006/relationships/hyperlink" Target="https://imgur.com/a/Lh6RPQF" TargetMode="External"/><Relationship Id="rId3" Type="http://schemas.openxmlformats.org/officeDocument/2006/relationships/hyperlink" Target="https://imgur.com/a/8T8WliA" TargetMode="External"/><Relationship Id="rId4" Type="http://schemas.openxmlformats.org/officeDocument/2006/relationships/hyperlink" Target="https://imgur.com/a/bUnWReD" TargetMode="External"/><Relationship Id="rId5" Type="http://schemas.openxmlformats.org/officeDocument/2006/relationships/hyperlink" Target="https://imgur.com/a/F7Nj8ms" TargetMode="External"/><Relationship Id="rId6" Type="http://schemas.openxmlformats.org/officeDocument/2006/relationships/drawing" Target="../drawings/drawing1.xml"/><Relationship Id="rId8"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1.0" topLeftCell="A12" activePane="bottomLeft" state="frozen"/>
      <selection activeCell="B13" sqref="B13" pane="bottomLeft"/>
    </sheetView>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9" width="22.63"/>
  </cols>
  <sheetData>
    <row r="1" ht="69.0" customHeight="1">
      <c r="A1" s="1" t="s">
        <v>0</v>
      </c>
      <c r="B1" s="2" t="s">
        <v>1</v>
      </c>
      <c r="F1" s="3"/>
      <c r="G1" s="4" t="s">
        <v>2</v>
      </c>
    </row>
    <row r="2">
      <c r="A2" s="3"/>
      <c r="B2" s="5"/>
      <c r="F2" s="3"/>
      <c r="G2" s="3"/>
    </row>
    <row r="3">
      <c r="A3" s="3"/>
      <c r="B3" s="6"/>
      <c r="C3" s="3"/>
      <c r="D3" s="7"/>
      <c r="E3" s="7"/>
      <c r="F3" s="3"/>
      <c r="G3" s="8"/>
    </row>
    <row r="4">
      <c r="A4" s="3"/>
      <c r="B4" s="3"/>
      <c r="C4" s="3"/>
      <c r="D4" s="7" t="s">
        <v>3</v>
      </c>
      <c r="F4" s="3"/>
      <c r="G4" s="8" t="s">
        <v>4</v>
      </c>
    </row>
    <row r="5">
      <c r="A5" s="9" t="s">
        <v>5</v>
      </c>
      <c r="B5" s="7" t="s">
        <v>6</v>
      </c>
      <c r="C5" s="7"/>
      <c r="D5" s="9" t="s">
        <v>7</v>
      </c>
      <c r="E5" s="7"/>
      <c r="F5" s="3"/>
      <c r="G5" s="3"/>
    </row>
    <row r="6">
      <c r="A6" s="9" t="s">
        <v>8</v>
      </c>
      <c r="B6" s="7" t="s">
        <v>9</v>
      </c>
      <c r="C6" s="7"/>
      <c r="D6" s="9" t="s">
        <v>10</v>
      </c>
      <c r="E6" s="7"/>
      <c r="F6" s="3"/>
      <c r="G6" s="1"/>
    </row>
    <row r="7">
      <c r="A7" s="10" t="s">
        <v>11</v>
      </c>
      <c r="B7" s="6" t="s">
        <v>12</v>
      </c>
      <c r="C7" s="3"/>
      <c r="D7" s="11" t="s">
        <v>13</v>
      </c>
      <c r="E7" s="12"/>
    </row>
    <row r="8">
      <c r="A8" s="3"/>
      <c r="B8" s="3"/>
      <c r="C8" s="3"/>
      <c r="D8" s="13" t="s">
        <v>14</v>
      </c>
      <c r="E8" s="14"/>
      <c r="F8" s="3"/>
      <c r="G8" s="3"/>
    </row>
    <row r="9">
      <c r="A9" s="3"/>
      <c r="B9" s="3"/>
      <c r="C9" s="3"/>
      <c r="D9" s="6"/>
      <c r="E9" s="3"/>
      <c r="F9" s="3"/>
    </row>
    <row r="10">
      <c r="A10" s="3"/>
      <c r="B10" s="3"/>
      <c r="C10" s="3"/>
      <c r="D10" s="3"/>
      <c r="E10" s="7"/>
      <c r="F10" s="7" t="s">
        <v>15</v>
      </c>
      <c r="G10" s="3"/>
    </row>
    <row r="11" ht="22.5" customHeight="1">
      <c r="A11" s="15" t="s">
        <v>16</v>
      </c>
      <c r="B11" s="15" t="s">
        <v>17</v>
      </c>
      <c r="C11" s="15" t="s">
        <v>18</v>
      </c>
      <c r="D11" s="15" t="s">
        <v>19</v>
      </c>
      <c r="E11" s="15" t="s">
        <v>20</v>
      </c>
      <c r="F11" s="15" t="s">
        <v>21</v>
      </c>
      <c r="G11" s="15" t="s">
        <v>22</v>
      </c>
      <c r="H11" s="15" t="s">
        <v>23</v>
      </c>
      <c r="I11" s="15" t="s">
        <v>24</v>
      </c>
    </row>
    <row r="12" ht="22.5" customHeight="1">
      <c r="A12" s="16">
        <v>1.0</v>
      </c>
      <c r="B12" s="17" t="s">
        <v>25</v>
      </c>
      <c r="C12" s="17" t="s">
        <v>26</v>
      </c>
      <c r="D12" s="18">
        <v>2.0</v>
      </c>
      <c r="E12" s="19" t="s">
        <v>27</v>
      </c>
      <c r="F12" s="20"/>
      <c r="G12" s="21" t="s">
        <v>28</v>
      </c>
      <c r="H12" s="22" t="s">
        <v>29</v>
      </c>
      <c r="I12" s="23" t="s">
        <v>30</v>
      </c>
    </row>
    <row r="13" ht="22.5" customHeight="1">
      <c r="A13" s="24">
        <f t="shared" ref="A13:A66" si="1">A12+1</f>
        <v>2</v>
      </c>
      <c r="B13" s="25" t="s">
        <v>31</v>
      </c>
      <c r="C13" s="25" t="s">
        <v>26</v>
      </c>
      <c r="D13" s="26">
        <v>2.0</v>
      </c>
      <c r="E13" s="27" t="s">
        <v>32</v>
      </c>
      <c r="F13" s="28"/>
      <c r="G13" s="29" t="s">
        <v>33</v>
      </c>
      <c r="H13" s="30" t="s">
        <v>34</v>
      </c>
      <c r="I13" s="23" t="s">
        <v>30</v>
      </c>
    </row>
    <row r="14" ht="22.5" customHeight="1">
      <c r="A14" s="24">
        <f t="shared" si="1"/>
        <v>3</v>
      </c>
      <c r="B14" s="17" t="s">
        <v>25</v>
      </c>
      <c r="C14" s="17" t="s">
        <v>26</v>
      </c>
      <c r="D14" s="31">
        <v>3.0</v>
      </c>
      <c r="E14" s="19" t="s">
        <v>35</v>
      </c>
      <c r="F14" s="20"/>
      <c r="G14" s="21" t="s">
        <v>36</v>
      </c>
      <c r="H14" s="22" t="s">
        <v>37</v>
      </c>
      <c r="I14" s="23" t="s">
        <v>30</v>
      </c>
    </row>
    <row r="15" ht="22.5" customHeight="1">
      <c r="A15" s="24">
        <f t="shared" si="1"/>
        <v>4</v>
      </c>
      <c r="B15" s="32" t="s">
        <v>25</v>
      </c>
      <c r="C15" s="25" t="s">
        <v>26</v>
      </c>
      <c r="D15" s="33">
        <v>1.0</v>
      </c>
      <c r="E15" s="27" t="s">
        <v>38</v>
      </c>
      <c r="F15" s="28"/>
      <c r="G15" s="29" t="s">
        <v>39</v>
      </c>
      <c r="H15" s="30" t="s">
        <v>40</v>
      </c>
      <c r="I15" s="23" t="s">
        <v>30</v>
      </c>
    </row>
    <row r="16" ht="22.5" customHeight="1">
      <c r="A16" s="24">
        <f t="shared" si="1"/>
        <v>5</v>
      </c>
      <c r="B16" s="34" t="s">
        <v>41</v>
      </c>
      <c r="C16" s="34" t="s">
        <v>26</v>
      </c>
      <c r="D16" s="31">
        <v>3.0</v>
      </c>
      <c r="E16" s="19" t="s">
        <v>42</v>
      </c>
      <c r="F16" s="20"/>
      <c r="G16" s="21" t="s">
        <v>43</v>
      </c>
      <c r="H16" s="22" t="s">
        <v>44</v>
      </c>
      <c r="I16" s="23" t="s">
        <v>30</v>
      </c>
    </row>
    <row r="17" ht="22.5" customHeight="1">
      <c r="A17" s="24">
        <f t="shared" si="1"/>
        <v>6</v>
      </c>
      <c r="B17" s="32" t="s">
        <v>45</v>
      </c>
      <c r="C17" s="32" t="s">
        <v>26</v>
      </c>
      <c r="D17" s="33">
        <v>1.0</v>
      </c>
      <c r="E17" s="27" t="s">
        <v>46</v>
      </c>
      <c r="F17" s="28"/>
      <c r="G17" s="29" t="s">
        <v>47</v>
      </c>
      <c r="H17" s="30" t="s">
        <v>48</v>
      </c>
      <c r="I17" s="23" t="s">
        <v>30</v>
      </c>
    </row>
    <row r="18" ht="22.5" customHeight="1">
      <c r="A18" s="24">
        <f t="shared" si="1"/>
        <v>7</v>
      </c>
      <c r="B18" s="34" t="s">
        <v>41</v>
      </c>
      <c r="C18" s="34" t="s">
        <v>26</v>
      </c>
      <c r="D18" s="35">
        <v>4.0</v>
      </c>
      <c r="E18" s="19" t="s">
        <v>49</v>
      </c>
      <c r="F18" s="20"/>
      <c r="G18" s="21" t="s">
        <v>50</v>
      </c>
      <c r="H18" s="22" t="s">
        <v>51</v>
      </c>
      <c r="I18" s="23" t="s">
        <v>30</v>
      </c>
    </row>
    <row r="19" ht="22.5" customHeight="1">
      <c r="A19" s="24">
        <f t="shared" si="1"/>
        <v>8</v>
      </c>
      <c r="B19" s="32" t="s">
        <v>52</v>
      </c>
      <c r="C19" s="32" t="s">
        <v>26</v>
      </c>
      <c r="D19" s="36">
        <v>2.0</v>
      </c>
      <c r="E19" s="27" t="s">
        <v>53</v>
      </c>
      <c r="F19" s="28"/>
      <c r="G19" s="29" t="s">
        <v>54</v>
      </c>
      <c r="H19" s="30" t="s">
        <v>55</v>
      </c>
      <c r="I19" s="23" t="s">
        <v>30</v>
      </c>
    </row>
    <row r="20" ht="22.5" customHeight="1">
      <c r="A20" s="24">
        <f t="shared" si="1"/>
        <v>9</v>
      </c>
      <c r="B20" s="34" t="s">
        <v>31</v>
      </c>
      <c r="C20" s="34" t="s">
        <v>26</v>
      </c>
      <c r="D20" s="37">
        <v>3.0</v>
      </c>
      <c r="E20" s="19" t="s">
        <v>56</v>
      </c>
      <c r="F20" s="20"/>
      <c r="G20" s="21" t="s">
        <v>57</v>
      </c>
      <c r="H20" s="22" t="s">
        <v>58</v>
      </c>
      <c r="I20" s="23" t="s">
        <v>30</v>
      </c>
    </row>
    <row r="21" ht="22.5" customHeight="1">
      <c r="A21" s="24">
        <f t="shared" si="1"/>
        <v>10</v>
      </c>
      <c r="B21" s="32" t="s">
        <v>59</v>
      </c>
      <c r="C21" s="32" t="s">
        <v>26</v>
      </c>
      <c r="D21" s="36">
        <v>2.0</v>
      </c>
      <c r="E21" s="27" t="s">
        <v>60</v>
      </c>
      <c r="F21" s="28"/>
      <c r="G21" s="29" t="s">
        <v>61</v>
      </c>
      <c r="H21" s="30" t="s">
        <v>62</v>
      </c>
      <c r="I21" s="23" t="s">
        <v>30</v>
      </c>
    </row>
    <row r="22" ht="22.5" customHeight="1">
      <c r="A22" s="24">
        <f t="shared" si="1"/>
        <v>11</v>
      </c>
      <c r="B22" s="34" t="s">
        <v>45</v>
      </c>
      <c r="C22" s="34" t="s">
        <v>26</v>
      </c>
      <c r="D22" s="38">
        <v>1.0</v>
      </c>
      <c r="E22" s="19" t="s">
        <v>63</v>
      </c>
      <c r="F22" s="20"/>
      <c r="G22" s="21" t="s">
        <v>64</v>
      </c>
      <c r="H22" s="22" t="s">
        <v>65</v>
      </c>
      <c r="I22" s="23" t="s">
        <v>30</v>
      </c>
    </row>
    <row r="23" ht="22.5" customHeight="1">
      <c r="A23" s="24">
        <f t="shared" si="1"/>
        <v>12</v>
      </c>
      <c r="B23" s="32" t="s">
        <v>66</v>
      </c>
      <c r="C23" s="32" t="s">
        <v>26</v>
      </c>
      <c r="D23" s="39">
        <v>3.0</v>
      </c>
      <c r="E23" s="27" t="s">
        <v>67</v>
      </c>
      <c r="F23" s="28"/>
      <c r="G23" s="29" t="s">
        <v>68</v>
      </c>
      <c r="H23" s="30" t="s">
        <v>69</v>
      </c>
      <c r="I23" s="23" t="s">
        <v>30</v>
      </c>
    </row>
    <row r="24" ht="22.5" customHeight="1">
      <c r="A24" s="24">
        <f t="shared" si="1"/>
        <v>13</v>
      </c>
      <c r="B24" s="34" t="s">
        <v>52</v>
      </c>
      <c r="C24" s="34" t="s">
        <v>70</v>
      </c>
      <c r="D24" s="40">
        <v>4.0</v>
      </c>
      <c r="E24" s="19" t="s">
        <v>71</v>
      </c>
      <c r="F24" s="20"/>
      <c r="G24" s="21" t="s">
        <v>72</v>
      </c>
      <c r="H24" s="22" t="s">
        <v>73</v>
      </c>
      <c r="I24" s="23" t="s">
        <v>30</v>
      </c>
    </row>
    <row r="25" ht="22.5" customHeight="1">
      <c r="A25" s="24">
        <f t="shared" si="1"/>
        <v>14</v>
      </c>
      <c r="B25" s="32" t="s">
        <v>59</v>
      </c>
      <c r="C25" s="32" t="s">
        <v>70</v>
      </c>
      <c r="D25" s="41">
        <v>3.0</v>
      </c>
      <c r="E25" s="27" t="s">
        <v>74</v>
      </c>
      <c r="F25" s="28"/>
      <c r="G25" s="29" t="s">
        <v>75</v>
      </c>
      <c r="H25" s="30" t="s">
        <v>76</v>
      </c>
      <c r="I25" s="23" t="s">
        <v>30</v>
      </c>
    </row>
    <row r="26" ht="22.5" customHeight="1">
      <c r="A26" s="24">
        <f t="shared" si="1"/>
        <v>15</v>
      </c>
      <c r="B26" s="34" t="s">
        <v>59</v>
      </c>
      <c r="C26" s="34" t="s">
        <v>70</v>
      </c>
      <c r="D26" s="42">
        <v>2.0</v>
      </c>
      <c r="E26" s="19" t="s">
        <v>77</v>
      </c>
      <c r="F26" s="20"/>
      <c r="G26" s="21" t="s">
        <v>78</v>
      </c>
      <c r="H26" s="22" t="s">
        <v>79</v>
      </c>
      <c r="I26" s="23" t="s">
        <v>30</v>
      </c>
    </row>
    <row r="27" ht="22.5" customHeight="1">
      <c r="A27" s="24">
        <f t="shared" si="1"/>
        <v>16</v>
      </c>
      <c r="B27" s="32" t="s">
        <v>80</v>
      </c>
      <c r="C27" s="32" t="s">
        <v>70</v>
      </c>
      <c r="D27" s="36">
        <v>2.0</v>
      </c>
      <c r="E27" s="27" t="s">
        <v>81</v>
      </c>
      <c r="F27" s="28"/>
      <c r="G27" s="29" t="s">
        <v>82</v>
      </c>
      <c r="H27" s="30" t="s">
        <v>83</v>
      </c>
      <c r="I27" s="23" t="s">
        <v>30</v>
      </c>
    </row>
    <row r="28" ht="22.5" customHeight="1">
      <c r="A28" s="24">
        <f t="shared" si="1"/>
        <v>17</v>
      </c>
      <c r="B28" s="34" t="s">
        <v>84</v>
      </c>
      <c r="C28" s="34" t="s">
        <v>70</v>
      </c>
      <c r="D28" s="38">
        <v>1.0</v>
      </c>
      <c r="E28" s="19" t="s">
        <v>85</v>
      </c>
      <c r="F28" s="20"/>
      <c r="G28" s="21" t="s">
        <v>86</v>
      </c>
      <c r="H28" s="22" t="s">
        <v>87</v>
      </c>
      <c r="I28" s="23" t="s">
        <v>30</v>
      </c>
    </row>
    <row r="29" ht="22.5" customHeight="1">
      <c r="A29" s="24">
        <f t="shared" si="1"/>
        <v>18</v>
      </c>
      <c r="B29" s="32" t="s">
        <v>88</v>
      </c>
      <c r="C29" s="32" t="s">
        <v>70</v>
      </c>
      <c r="D29" s="36">
        <v>2.0</v>
      </c>
      <c r="E29" s="27" t="s">
        <v>89</v>
      </c>
      <c r="F29" s="28"/>
      <c r="G29" s="29" t="s">
        <v>90</v>
      </c>
      <c r="H29" s="30" t="s">
        <v>91</v>
      </c>
      <c r="I29" s="23" t="s">
        <v>30</v>
      </c>
    </row>
    <row r="30" ht="22.5" customHeight="1">
      <c r="A30" s="24">
        <f t="shared" si="1"/>
        <v>19</v>
      </c>
      <c r="B30" s="34" t="s">
        <v>41</v>
      </c>
      <c r="C30" s="34" t="s">
        <v>92</v>
      </c>
      <c r="D30" s="35">
        <v>4.0</v>
      </c>
      <c r="E30" s="19" t="s">
        <v>93</v>
      </c>
      <c r="F30" s="20"/>
      <c r="G30" s="21" t="s">
        <v>94</v>
      </c>
      <c r="H30" s="22" t="s">
        <v>95</v>
      </c>
      <c r="I30" s="23" t="s">
        <v>30</v>
      </c>
    </row>
    <row r="31" ht="22.5" customHeight="1">
      <c r="A31" s="24">
        <f t="shared" si="1"/>
        <v>20</v>
      </c>
      <c r="B31" s="32" t="s">
        <v>31</v>
      </c>
      <c r="C31" s="32" t="s">
        <v>92</v>
      </c>
      <c r="D31" s="41">
        <v>3.0</v>
      </c>
      <c r="E31" s="27" t="s">
        <v>96</v>
      </c>
      <c r="F31" s="28"/>
      <c r="G31" s="29" t="s">
        <v>97</v>
      </c>
      <c r="H31" s="30" t="s">
        <v>98</v>
      </c>
      <c r="I31" s="23" t="s">
        <v>30</v>
      </c>
    </row>
    <row r="32" ht="22.5" customHeight="1">
      <c r="A32" s="24">
        <f t="shared" si="1"/>
        <v>21</v>
      </c>
      <c r="B32" s="34" t="s">
        <v>88</v>
      </c>
      <c r="C32" s="34" t="s">
        <v>92</v>
      </c>
      <c r="D32" s="37">
        <v>3.0</v>
      </c>
      <c r="E32" s="19" t="s">
        <v>99</v>
      </c>
      <c r="F32" s="20"/>
      <c r="G32" s="21" t="s">
        <v>100</v>
      </c>
      <c r="H32" s="22" t="s">
        <v>101</v>
      </c>
      <c r="I32" s="23" t="s">
        <v>30</v>
      </c>
    </row>
    <row r="33" ht="22.5" customHeight="1">
      <c r="A33" s="24">
        <f t="shared" si="1"/>
        <v>22</v>
      </c>
      <c r="B33" s="32" t="s">
        <v>80</v>
      </c>
      <c r="C33" s="32" t="s">
        <v>92</v>
      </c>
      <c r="D33" s="36">
        <v>2.0</v>
      </c>
      <c r="E33" s="27" t="s">
        <v>102</v>
      </c>
      <c r="F33" s="28"/>
      <c r="G33" s="29" t="s">
        <v>103</v>
      </c>
      <c r="H33" s="30" t="s">
        <v>104</v>
      </c>
      <c r="I33" s="23" t="s">
        <v>30</v>
      </c>
    </row>
    <row r="34" ht="22.5" customHeight="1">
      <c r="A34" s="24">
        <f t="shared" si="1"/>
        <v>23</v>
      </c>
      <c r="B34" s="34" t="s">
        <v>52</v>
      </c>
      <c r="C34" s="34" t="s">
        <v>92</v>
      </c>
      <c r="D34" s="42">
        <v>2.0</v>
      </c>
      <c r="E34" s="19" t="s">
        <v>105</v>
      </c>
      <c r="F34" s="20"/>
      <c r="G34" s="21" t="s">
        <v>106</v>
      </c>
      <c r="H34" s="22" t="s">
        <v>107</v>
      </c>
      <c r="I34" s="23" t="s">
        <v>30</v>
      </c>
    </row>
    <row r="35" ht="22.5" customHeight="1">
      <c r="A35" s="24">
        <f t="shared" si="1"/>
        <v>24</v>
      </c>
      <c r="B35" s="32" t="s">
        <v>80</v>
      </c>
      <c r="C35" s="32" t="s">
        <v>92</v>
      </c>
      <c r="D35" s="36">
        <v>2.0</v>
      </c>
      <c r="E35" s="27" t="s">
        <v>108</v>
      </c>
      <c r="F35" s="28"/>
      <c r="G35" s="29" t="s">
        <v>109</v>
      </c>
      <c r="H35" s="30" t="s">
        <v>110</v>
      </c>
      <c r="I35" s="23" t="s">
        <v>30</v>
      </c>
    </row>
    <row r="36" ht="22.5" customHeight="1">
      <c r="A36" s="24">
        <f t="shared" si="1"/>
        <v>25</v>
      </c>
      <c r="B36" s="34" t="s">
        <v>80</v>
      </c>
      <c r="C36" s="34" t="s">
        <v>92</v>
      </c>
      <c r="D36" s="42">
        <v>2.0</v>
      </c>
      <c r="E36" s="19" t="s">
        <v>111</v>
      </c>
      <c r="F36" s="20"/>
      <c r="G36" s="21" t="s">
        <v>112</v>
      </c>
      <c r="H36" s="22" t="s">
        <v>113</v>
      </c>
      <c r="I36" s="23" t="s">
        <v>30</v>
      </c>
    </row>
    <row r="37" ht="22.5" customHeight="1">
      <c r="A37" s="24">
        <f t="shared" si="1"/>
        <v>26</v>
      </c>
      <c r="B37" s="32" t="s">
        <v>59</v>
      </c>
      <c r="C37" s="32" t="s">
        <v>92</v>
      </c>
      <c r="D37" s="39">
        <v>2.0</v>
      </c>
      <c r="E37" s="43" t="s">
        <v>114</v>
      </c>
      <c r="F37" s="28"/>
      <c r="G37" s="29" t="s">
        <v>115</v>
      </c>
      <c r="H37" s="30" t="s">
        <v>116</v>
      </c>
      <c r="I37" s="23" t="s">
        <v>30</v>
      </c>
    </row>
    <row r="38" ht="22.5" customHeight="1">
      <c r="A38" s="24">
        <f t="shared" si="1"/>
        <v>27</v>
      </c>
      <c r="B38" s="34" t="s">
        <v>80</v>
      </c>
      <c r="C38" s="34" t="s">
        <v>92</v>
      </c>
      <c r="D38" s="42">
        <v>2.0</v>
      </c>
      <c r="E38" s="19" t="s">
        <v>117</v>
      </c>
      <c r="F38" s="20"/>
      <c r="G38" s="21" t="s">
        <v>118</v>
      </c>
      <c r="H38" s="22" t="s">
        <v>119</v>
      </c>
      <c r="I38" s="23" t="s">
        <v>30</v>
      </c>
    </row>
    <row r="39" ht="22.5" customHeight="1">
      <c r="A39" s="24">
        <f t="shared" si="1"/>
        <v>28</v>
      </c>
      <c r="B39" s="32" t="s">
        <v>88</v>
      </c>
      <c r="C39" s="32" t="s">
        <v>120</v>
      </c>
      <c r="D39" s="44">
        <v>1.0</v>
      </c>
      <c r="E39" s="27" t="s">
        <v>121</v>
      </c>
      <c r="F39" s="28"/>
      <c r="G39" s="29" t="s">
        <v>122</v>
      </c>
      <c r="H39" s="30" t="s">
        <v>123</v>
      </c>
      <c r="I39" s="23" t="s">
        <v>30</v>
      </c>
    </row>
    <row r="40" ht="22.5" customHeight="1">
      <c r="A40" s="24">
        <f t="shared" si="1"/>
        <v>29</v>
      </c>
      <c r="B40" s="34" t="s">
        <v>124</v>
      </c>
      <c r="C40" s="34" t="s">
        <v>120</v>
      </c>
      <c r="D40" s="38">
        <v>1.0</v>
      </c>
      <c r="E40" s="19" t="s">
        <v>125</v>
      </c>
      <c r="F40" s="20"/>
      <c r="G40" s="21" t="s">
        <v>126</v>
      </c>
      <c r="H40" s="22" t="s">
        <v>127</v>
      </c>
      <c r="I40" s="23" t="s">
        <v>30</v>
      </c>
    </row>
    <row r="41" ht="22.5" customHeight="1">
      <c r="A41" s="24">
        <f t="shared" si="1"/>
        <v>30</v>
      </c>
      <c r="B41" s="45" t="s">
        <v>52</v>
      </c>
      <c r="C41" s="45" t="s">
        <v>26</v>
      </c>
      <c r="D41" s="46">
        <v>1.0</v>
      </c>
      <c r="E41" s="19" t="s">
        <v>128</v>
      </c>
      <c r="F41" s="20"/>
      <c r="G41" s="21" t="s">
        <v>129</v>
      </c>
      <c r="H41" s="47" t="s">
        <v>130</v>
      </c>
      <c r="I41" s="48" t="s">
        <v>131</v>
      </c>
    </row>
    <row r="42" ht="22.5" customHeight="1">
      <c r="A42" s="24">
        <f t="shared" si="1"/>
        <v>31</v>
      </c>
      <c r="B42" s="49" t="s">
        <v>52</v>
      </c>
      <c r="C42" s="49" t="s">
        <v>70</v>
      </c>
      <c r="D42" s="50">
        <v>1.0</v>
      </c>
      <c r="E42" s="27" t="s">
        <v>132</v>
      </c>
      <c r="F42" s="28"/>
      <c r="G42" s="29" t="s">
        <v>133</v>
      </c>
      <c r="H42" s="30" t="s">
        <v>134</v>
      </c>
      <c r="I42" s="48" t="s">
        <v>131</v>
      </c>
    </row>
    <row r="43" ht="22.5" customHeight="1">
      <c r="A43" s="24">
        <f t="shared" si="1"/>
        <v>32</v>
      </c>
      <c r="B43" s="45" t="s">
        <v>41</v>
      </c>
      <c r="C43" s="45" t="s">
        <v>26</v>
      </c>
      <c r="D43" s="51">
        <v>3.0</v>
      </c>
      <c r="E43" s="19" t="s">
        <v>135</v>
      </c>
      <c r="F43" s="20"/>
      <c r="G43" s="21" t="s">
        <v>136</v>
      </c>
      <c r="H43" s="22" t="s">
        <v>137</v>
      </c>
      <c r="I43" s="48" t="s">
        <v>131</v>
      </c>
    </row>
    <row r="44" ht="22.5" customHeight="1">
      <c r="A44" s="24">
        <f t="shared" si="1"/>
        <v>33</v>
      </c>
      <c r="B44" s="45" t="s">
        <v>45</v>
      </c>
      <c r="C44" s="45" t="s">
        <v>120</v>
      </c>
      <c r="D44" s="52">
        <v>1.0</v>
      </c>
      <c r="E44" s="19" t="s">
        <v>138</v>
      </c>
      <c r="F44" s="20"/>
      <c r="G44" s="21" t="s">
        <v>139</v>
      </c>
      <c r="H44" s="22" t="s">
        <v>140</v>
      </c>
      <c r="I44" s="48" t="s">
        <v>131</v>
      </c>
    </row>
    <row r="45" ht="22.5" customHeight="1">
      <c r="A45" s="24">
        <f t="shared" si="1"/>
        <v>34</v>
      </c>
      <c r="B45" s="49" t="s">
        <v>80</v>
      </c>
      <c r="C45" s="49" t="s">
        <v>26</v>
      </c>
      <c r="D45" s="53">
        <v>2.0</v>
      </c>
      <c r="E45" s="27" t="s">
        <v>141</v>
      </c>
      <c r="F45" s="28"/>
      <c r="G45" s="29" t="s">
        <v>142</v>
      </c>
      <c r="H45" s="30" t="s">
        <v>143</v>
      </c>
      <c r="I45" s="48" t="s">
        <v>131</v>
      </c>
    </row>
    <row r="46" ht="22.5" customHeight="1">
      <c r="A46" s="24">
        <f t="shared" si="1"/>
        <v>35</v>
      </c>
      <c r="B46" s="45" t="s">
        <v>45</v>
      </c>
      <c r="C46" s="45" t="s">
        <v>26</v>
      </c>
      <c r="D46" s="51">
        <v>3.0</v>
      </c>
      <c r="E46" s="19" t="s">
        <v>144</v>
      </c>
      <c r="F46" s="20"/>
      <c r="G46" s="21" t="s">
        <v>145</v>
      </c>
      <c r="H46" s="22" t="s">
        <v>146</v>
      </c>
      <c r="I46" s="23" t="s">
        <v>147</v>
      </c>
    </row>
    <row r="47" ht="22.5" customHeight="1">
      <c r="A47" s="24">
        <f t="shared" si="1"/>
        <v>36</v>
      </c>
      <c r="B47" s="49" t="s">
        <v>59</v>
      </c>
      <c r="C47" s="49" t="s">
        <v>26</v>
      </c>
      <c r="D47" s="54">
        <v>3.0</v>
      </c>
      <c r="E47" s="27" t="s">
        <v>148</v>
      </c>
      <c r="F47" s="28"/>
      <c r="G47" s="29" t="s">
        <v>149</v>
      </c>
      <c r="H47" s="30" t="s">
        <v>150</v>
      </c>
      <c r="I47" s="23" t="s">
        <v>147</v>
      </c>
    </row>
    <row r="48" ht="22.5" customHeight="1">
      <c r="A48" s="24">
        <f t="shared" si="1"/>
        <v>37</v>
      </c>
      <c r="B48" s="45" t="s">
        <v>52</v>
      </c>
      <c r="C48" s="45" t="s">
        <v>26</v>
      </c>
      <c r="D48" s="55">
        <v>2.0</v>
      </c>
      <c r="E48" s="19" t="s">
        <v>151</v>
      </c>
      <c r="F48" s="20"/>
      <c r="G48" s="21" t="s">
        <v>152</v>
      </c>
      <c r="H48" s="22" t="s">
        <v>153</v>
      </c>
      <c r="I48" s="23" t="s">
        <v>147</v>
      </c>
    </row>
    <row r="49" ht="22.5" customHeight="1">
      <c r="A49" s="24">
        <f t="shared" si="1"/>
        <v>38</v>
      </c>
      <c r="B49" s="49" t="s">
        <v>154</v>
      </c>
      <c r="C49" s="49" t="s">
        <v>26</v>
      </c>
      <c r="D49" s="53">
        <v>2.0</v>
      </c>
      <c r="E49" s="27" t="s">
        <v>155</v>
      </c>
      <c r="F49" s="28"/>
      <c r="G49" s="29" t="s">
        <v>156</v>
      </c>
      <c r="H49" s="30" t="s">
        <v>157</v>
      </c>
      <c r="I49" s="23" t="s">
        <v>147</v>
      </c>
    </row>
    <row r="50" ht="22.5" customHeight="1">
      <c r="A50" s="24">
        <f t="shared" si="1"/>
        <v>39</v>
      </c>
      <c r="B50" s="45" t="s">
        <v>66</v>
      </c>
      <c r="C50" s="45" t="s">
        <v>26</v>
      </c>
      <c r="D50" s="56">
        <v>0.0</v>
      </c>
      <c r="E50" s="19" t="s">
        <v>158</v>
      </c>
      <c r="F50" s="20"/>
      <c r="G50" s="21" t="s">
        <v>159</v>
      </c>
      <c r="H50" s="22" t="s">
        <v>160</v>
      </c>
      <c r="I50" s="23" t="s">
        <v>147</v>
      </c>
    </row>
    <row r="51" ht="22.5" customHeight="1">
      <c r="A51" s="24">
        <f t="shared" si="1"/>
        <v>40</v>
      </c>
      <c r="B51" s="49" t="s">
        <v>66</v>
      </c>
      <c r="C51" s="49" t="s">
        <v>70</v>
      </c>
      <c r="D51" s="54">
        <v>3.0</v>
      </c>
      <c r="E51" s="27" t="s">
        <v>161</v>
      </c>
      <c r="F51" s="57"/>
      <c r="G51" s="29" t="s">
        <v>162</v>
      </c>
      <c r="H51" s="30" t="s">
        <v>163</v>
      </c>
      <c r="I51" s="23" t="s">
        <v>147</v>
      </c>
    </row>
    <row r="52" ht="22.5" customHeight="1">
      <c r="A52" s="24">
        <f t="shared" si="1"/>
        <v>41</v>
      </c>
      <c r="B52" s="45" t="s">
        <v>25</v>
      </c>
      <c r="C52" s="45" t="s">
        <v>70</v>
      </c>
      <c r="D52" s="55">
        <v>2.0</v>
      </c>
      <c r="E52" s="19" t="s">
        <v>164</v>
      </c>
      <c r="F52" s="20"/>
      <c r="G52" s="21" t="s">
        <v>165</v>
      </c>
      <c r="H52" s="22" t="s">
        <v>166</v>
      </c>
      <c r="I52" s="23" t="s">
        <v>147</v>
      </c>
    </row>
    <row r="53" ht="22.5" customHeight="1">
      <c r="A53" s="24">
        <f t="shared" si="1"/>
        <v>42</v>
      </c>
      <c r="B53" s="49" t="s">
        <v>88</v>
      </c>
      <c r="C53" s="49" t="s">
        <v>70</v>
      </c>
      <c r="D53" s="53">
        <v>2.0</v>
      </c>
      <c r="E53" s="27" t="s">
        <v>167</v>
      </c>
      <c r="F53" s="28"/>
      <c r="G53" s="29" t="s">
        <v>168</v>
      </c>
      <c r="H53" s="58"/>
      <c r="I53" s="23" t="s">
        <v>147</v>
      </c>
    </row>
    <row r="54" ht="22.5" customHeight="1">
      <c r="A54" s="24">
        <f t="shared" si="1"/>
        <v>43</v>
      </c>
      <c r="B54" s="49" t="s">
        <v>45</v>
      </c>
      <c r="C54" s="49" t="s">
        <v>70</v>
      </c>
      <c r="D54" s="50">
        <v>1.0</v>
      </c>
      <c r="E54" s="27" t="s">
        <v>169</v>
      </c>
      <c r="F54" s="28"/>
      <c r="G54" s="29" t="s">
        <v>170</v>
      </c>
      <c r="H54" s="30" t="s">
        <v>171</v>
      </c>
      <c r="I54" s="23" t="s">
        <v>147</v>
      </c>
    </row>
    <row r="55" ht="22.5" customHeight="1">
      <c r="A55" s="24">
        <f t="shared" si="1"/>
        <v>44</v>
      </c>
      <c r="B55" s="45" t="s">
        <v>31</v>
      </c>
      <c r="C55" s="45" t="s">
        <v>92</v>
      </c>
      <c r="D55" s="51">
        <v>3.0</v>
      </c>
      <c r="E55" s="19" t="s">
        <v>172</v>
      </c>
      <c r="F55" s="20"/>
      <c r="G55" s="21" t="s">
        <v>173</v>
      </c>
      <c r="H55" s="22" t="s">
        <v>174</v>
      </c>
      <c r="I55" s="23" t="s">
        <v>147</v>
      </c>
    </row>
    <row r="56" ht="22.5" customHeight="1">
      <c r="A56" s="24">
        <f t="shared" si="1"/>
        <v>45</v>
      </c>
      <c r="B56" s="49" t="s">
        <v>25</v>
      </c>
      <c r="C56" s="49" t="s">
        <v>92</v>
      </c>
      <c r="D56" s="54">
        <v>3.0</v>
      </c>
      <c r="E56" s="27" t="s">
        <v>175</v>
      </c>
      <c r="F56" s="28"/>
      <c r="G56" s="29" t="s">
        <v>176</v>
      </c>
      <c r="H56" s="30" t="s">
        <v>177</v>
      </c>
      <c r="I56" s="23" t="s">
        <v>147</v>
      </c>
    </row>
    <row r="57" ht="22.5" customHeight="1">
      <c r="A57" s="24">
        <f t="shared" si="1"/>
        <v>46</v>
      </c>
      <c r="B57" s="45" t="s">
        <v>124</v>
      </c>
      <c r="C57" s="45" t="s">
        <v>92</v>
      </c>
      <c r="D57" s="55">
        <v>2.0</v>
      </c>
      <c r="E57" s="19" t="s">
        <v>178</v>
      </c>
      <c r="F57" s="20"/>
      <c r="G57" s="21" t="s">
        <v>179</v>
      </c>
      <c r="H57" s="22" t="s">
        <v>180</v>
      </c>
      <c r="I57" s="23" t="s">
        <v>147</v>
      </c>
    </row>
    <row r="58" ht="22.5" customHeight="1">
      <c r="A58" s="24">
        <f t="shared" si="1"/>
        <v>47</v>
      </c>
      <c r="B58" s="49" t="s">
        <v>84</v>
      </c>
      <c r="C58" s="49" t="s">
        <v>92</v>
      </c>
      <c r="D58" s="50">
        <v>1.0</v>
      </c>
      <c r="E58" s="27" t="s">
        <v>181</v>
      </c>
      <c r="F58" s="28"/>
      <c r="G58" s="29" t="s">
        <v>182</v>
      </c>
      <c r="H58" s="30" t="s">
        <v>183</v>
      </c>
      <c r="I58" s="23" t="s">
        <v>147</v>
      </c>
    </row>
    <row r="59" ht="22.5" customHeight="1">
      <c r="A59" s="24">
        <f t="shared" si="1"/>
        <v>48</v>
      </c>
      <c r="B59" s="45" t="s">
        <v>80</v>
      </c>
      <c r="C59" s="45" t="s">
        <v>92</v>
      </c>
      <c r="D59" s="59">
        <v>2.0</v>
      </c>
      <c r="E59" s="19" t="s">
        <v>184</v>
      </c>
      <c r="F59" s="20"/>
      <c r="G59" s="21" t="s">
        <v>185</v>
      </c>
      <c r="H59" s="22" t="s">
        <v>186</v>
      </c>
      <c r="I59" s="23" t="s">
        <v>147</v>
      </c>
    </row>
    <row r="60" ht="22.5" customHeight="1">
      <c r="A60" s="24">
        <f t="shared" si="1"/>
        <v>49</v>
      </c>
      <c r="B60" s="49" t="s">
        <v>45</v>
      </c>
      <c r="C60" s="49" t="s">
        <v>120</v>
      </c>
      <c r="D60" s="50">
        <v>1.0</v>
      </c>
      <c r="E60" s="27" t="s">
        <v>187</v>
      </c>
      <c r="F60" s="28"/>
      <c r="G60" s="29" t="s">
        <v>188</v>
      </c>
      <c r="H60" s="30" t="s">
        <v>189</v>
      </c>
      <c r="I60" s="23" t="s">
        <v>147</v>
      </c>
    </row>
    <row r="61" ht="22.5" customHeight="1">
      <c r="A61" s="24">
        <f t="shared" si="1"/>
        <v>50</v>
      </c>
      <c r="B61" s="45" t="s">
        <v>66</v>
      </c>
      <c r="C61" s="45" t="s">
        <v>190</v>
      </c>
      <c r="D61" s="59">
        <v>1.0</v>
      </c>
      <c r="E61" s="19" t="s">
        <v>191</v>
      </c>
      <c r="F61" s="20"/>
      <c r="G61" s="21" t="s">
        <v>192</v>
      </c>
      <c r="H61" s="60" t="s">
        <v>193</v>
      </c>
      <c r="I61" s="23" t="s">
        <v>147</v>
      </c>
    </row>
    <row r="62" ht="22.5" customHeight="1">
      <c r="A62" s="24">
        <f t="shared" si="1"/>
        <v>51</v>
      </c>
      <c r="B62" s="34" t="s">
        <v>45</v>
      </c>
      <c r="C62" s="34" t="s">
        <v>26</v>
      </c>
      <c r="D62" s="42">
        <v>2.0</v>
      </c>
      <c r="E62" s="19" t="s">
        <v>194</v>
      </c>
      <c r="F62" s="61" t="s">
        <v>195</v>
      </c>
      <c r="G62" s="21" t="s">
        <v>196</v>
      </c>
      <c r="H62" s="62" t="s">
        <v>197</v>
      </c>
      <c r="I62" s="48" t="s">
        <v>198</v>
      </c>
    </row>
    <row r="63" ht="22.5" customHeight="1">
      <c r="A63" s="24">
        <f t="shared" si="1"/>
        <v>52</v>
      </c>
      <c r="B63" s="34" t="s">
        <v>45</v>
      </c>
      <c r="C63" s="34" t="s">
        <v>26</v>
      </c>
      <c r="D63" s="42">
        <v>2.0</v>
      </c>
      <c r="E63" s="19" t="s">
        <v>194</v>
      </c>
      <c r="F63" s="61" t="s">
        <v>195</v>
      </c>
      <c r="G63" s="21" t="s">
        <v>196</v>
      </c>
      <c r="H63" s="62" t="s">
        <v>197</v>
      </c>
      <c r="I63" s="48" t="s">
        <v>198</v>
      </c>
    </row>
    <row r="64" ht="22.5" customHeight="1">
      <c r="A64" s="24">
        <f t="shared" si="1"/>
        <v>53</v>
      </c>
      <c r="B64" s="32" t="s">
        <v>41</v>
      </c>
      <c r="C64" s="32" t="s">
        <v>70</v>
      </c>
      <c r="D64" s="41">
        <v>3.0</v>
      </c>
      <c r="E64" s="27" t="s">
        <v>199</v>
      </c>
      <c r="F64" s="63" t="s">
        <v>200</v>
      </c>
      <c r="G64" s="29" t="s">
        <v>201</v>
      </c>
      <c r="H64" s="64" t="s">
        <v>202</v>
      </c>
      <c r="I64" s="48" t="s">
        <v>198</v>
      </c>
    </row>
    <row r="65" ht="22.5" customHeight="1">
      <c r="A65" s="24">
        <f t="shared" si="1"/>
        <v>54</v>
      </c>
      <c r="B65" s="34" t="s">
        <v>80</v>
      </c>
      <c r="C65" s="34" t="s">
        <v>92</v>
      </c>
      <c r="D65" s="37">
        <v>3.0</v>
      </c>
      <c r="E65" s="19" t="s">
        <v>203</v>
      </c>
      <c r="F65" s="61" t="s">
        <v>204</v>
      </c>
      <c r="G65" s="21" t="s">
        <v>205</v>
      </c>
      <c r="H65" s="62" t="s">
        <v>206</v>
      </c>
      <c r="I65" s="48" t="s">
        <v>198</v>
      </c>
    </row>
    <row r="66" ht="22.5" customHeight="1">
      <c r="A66" s="24">
        <f t="shared" si="1"/>
        <v>55</v>
      </c>
      <c r="B66" s="34" t="s">
        <v>66</v>
      </c>
      <c r="C66" s="34" t="s">
        <v>92</v>
      </c>
      <c r="D66" s="42">
        <v>2.0</v>
      </c>
      <c r="E66" s="19" t="s">
        <v>207</v>
      </c>
      <c r="F66" s="61" t="s">
        <v>208</v>
      </c>
      <c r="G66" s="21" t="s">
        <v>209</v>
      </c>
      <c r="H66" s="65" t="s">
        <v>210</v>
      </c>
      <c r="I66" s="48" t="s">
        <v>198</v>
      </c>
    </row>
    <row r="67" ht="22.5" customHeight="1">
      <c r="A67" s="47">
        <v>56.0</v>
      </c>
      <c r="B67" s="66"/>
      <c r="C67" s="67"/>
      <c r="D67" s="67"/>
      <c r="E67" s="68"/>
      <c r="F67" s="69"/>
      <c r="G67" s="69"/>
      <c r="H67" s="69"/>
      <c r="I67" s="70"/>
    </row>
    <row r="68" ht="22.5" customHeight="1">
      <c r="A68" s="47">
        <v>57.0</v>
      </c>
      <c r="B68" s="66"/>
      <c r="C68" s="67"/>
      <c r="D68" s="67"/>
      <c r="E68" s="68"/>
      <c r="F68" s="69"/>
      <c r="G68" s="69"/>
      <c r="H68" s="69"/>
      <c r="I68" s="70"/>
    </row>
  </sheetData>
  <customSheetViews>
    <customSheetView guid="{51DA6D6B-693A-4FC8-ACE5-61056555024C}" filter="1" showAutoFilter="1">
      <autoFilter ref="$A$11:$I$68"/>
    </customSheetView>
    <customSheetView guid="{C56E8F25-C461-4046-8366-64B00DE4DC13}" filter="1" showAutoFilter="1">
      <autoFilter ref="$A$11:$I$68"/>
    </customSheetView>
  </customSheetViews>
  <mergeCells count="3">
    <mergeCell ref="B1:E1"/>
    <mergeCell ref="B2:E2"/>
    <mergeCell ref="D4:E4"/>
  </mergeCells>
  <dataValidations>
    <dataValidation type="list" allowBlank="1" sqref="B12:B6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2:D68">
      <formula1>"0,1,2,3,4"</formula1>
    </dataValidation>
    <dataValidation type="list" allowBlank="1" sqref="I12:I68">
      <formula1>"A,B,C,D"</formula1>
    </dataValidation>
    <dataValidation type="list" allowBlank="1" sqref="C12:C68">
      <formula1>"1. Simple Task,2. Moderate Task,3. Complex Task,4. All Tasks,5. Extra Violations"</formula1>
    </dataValidation>
  </dataValidations>
  <hyperlinks>
    <hyperlink r:id="rId1" ref="F62"/>
    <hyperlink r:id="rId2" ref="F63"/>
    <hyperlink r:id="rId3" ref="F64"/>
    <hyperlink r:id="rId4" ref="F65"/>
    <hyperlink r:id="rId5" ref="F66"/>
  </hyperlinks>
  <printOptions gridLines="1" horizontalCentered="1"/>
  <pageMargins bottom="0.75" footer="0.0" header="0.0" left="0.7" right="0.7" top="0.75"/>
  <pageSetup fitToHeight="0" cellComments="atEnd" orientation="landscape" pageOrder="overThenDown"/>
  <drawing r:id="rId6"/>
  <tableParts count="1">
    <tablePart r:id="rId8"/>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71" t="s">
        <v>211</v>
      </c>
      <c r="B1" s="72" t="s">
        <v>212</v>
      </c>
      <c r="C1" s="72" t="s">
        <v>213</v>
      </c>
      <c r="D1" s="72" t="s">
        <v>214</v>
      </c>
      <c r="E1" s="72" t="s">
        <v>215</v>
      </c>
      <c r="F1" s="72" t="s">
        <v>216</v>
      </c>
      <c r="G1" s="73" t="s">
        <v>217</v>
      </c>
      <c r="I1" s="74"/>
      <c r="J1" s="74"/>
      <c r="K1" s="74"/>
      <c r="L1" s="74"/>
    </row>
    <row r="2">
      <c r="A2" s="75" t="s">
        <v>52</v>
      </c>
      <c r="B2" s="76">
        <f>COUNTIFS('Group Heuristic Evaluation'!B:B, "H1: Visibility of System Status", 'Group Heuristic Evaluation'!D:D, 0)</f>
        <v>0</v>
      </c>
      <c r="C2" s="76">
        <f>COUNTIFS('Group Heuristic Evaluation'!B:B, "H1: Visibility of System Status", 'Group Heuristic Evaluation'!D:D, 1)</f>
        <v>2</v>
      </c>
      <c r="D2" s="77">
        <f>COUNTIFS('Group Heuristic Evaluation'!B:B, "H1: Visibility of System Status", 'Group Heuristic Evaluation'!D:D, 2)</f>
        <v>3</v>
      </c>
      <c r="E2" s="77">
        <f>COUNTIFS('Group Heuristic Evaluation'!B:B, "H1: Visibility of System Status", 'Group Heuristic Evaluation'!D:D, 3)</f>
        <v>0</v>
      </c>
      <c r="F2" s="77">
        <f>COUNTIFS('Group Heuristic Evaluation'!B:B, "H1: Visibility of System Status", 'Group Heuristic Evaluation'!D:D, 4)</f>
        <v>1</v>
      </c>
      <c r="G2" s="78">
        <f t="shared" ref="G2:G5" si="1">SUM(B2:F2)</f>
        <v>6</v>
      </c>
      <c r="I2" s="74"/>
      <c r="J2" s="74"/>
      <c r="K2" s="74"/>
      <c r="L2" s="74"/>
    </row>
    <row r="3">
      <c r="A3" s="79" t="s">
        <v>25</v>
      </c>
      <c r="B3" s="76">
        <f>COUNTIFS('Group Heuristic Evaluation'!B:B, "H2: Match b/w System &amp; World", 'Group Heuristic Evaluation'!D:D, 0)</f>
        <v>0</v>
      </c>
      <c r="C3" s="77">
        <f>COUNTIFS('Group Heuristic Evaluation'!B:B, "H2: Match b/w System &amp; World", 'Group Heuristic Evaluation'!D:D, 1)</f>
        <v>1</v>
      </c>
      <c r="D3" s="77">
        <f>COUNTIFS('Group Heuristic Evaluation'!B:B, "H2: Match b/w System &amp; World", 'Group Heuristic Evaluation'!D:D, 2)</f>
        <v>2</v>
      </c>
      <c r="E3" s="77">
        <f>COUNTIFS('Group Heuristic Evaluation'!B:B, "H2: Match b/w System &amp; World", 'Group Heuristic Evaluation'!D:D, 3)</f>
        <v>2</v>
      </c>
      <c r="F3" s="77">
        <f>COUNTIFS('Group Heuristic Evaluation'!B:B, "H2: Match b/w System &amp; World", 'Group Heuristic Evaluation'!D:D, 4)</f>
        <v>0</v>
      </c>
      <c r="G3" s="80">
        <f t="shared" si="1"/>
        <v>5</v>
      </c>
      <c r="I3" s="74"/>
      <c r="J3" s="74"/>
      <c r="K3" s="74"/>
      <c r="L3" s="74"/>
    </row>
    <row r="4">
      <c r="A4" s="79" t="s">
        <v>41</v>
      </c>
      <c r="B4" s="76">
        <f>COUNTIFS('Group Heuristic Evaluation'!B:B, "H3: User Control &amp; Freedom", 'Group Heuristic Evaluation'!D:D, 0)</f>
        <v>0</v>
      </c>
      <c r="C4" s="77">
        <f>COUNTIFS('Group Heuristic Evaluation'!B:B, "H3: User Control &amp; Freedom", 'Group Heuristic Evaluation'!D:D, 1)</f>
        <v>0</v>
      </c>
      <c r="D4" s="77">
        <f>COUNTIFS('Group Heuristic Evaluation'!B:B, "H3: User Control &amp; Freedom", 'Group Heuristic Evaluation'!D:D, 2)</f>
        <v>0</v>
      </c>
      <c r="E4" s="77">
        <f>COUNTIFS('Group Heuristic Evaluation'!B:B, "H3: User Control &amp; Freedom", 'Group Heuristic Evaluation'!D:D, 3)</f>
        <v>3</v>
      </c>
      <c r="F4" s="77">
        <f>COUNTIFS('Group Heuristic Evaluation'!B:B, "H3: User Control &amp; Freedom", 'Group Heuristic Evaluation'!D:D, 4)</f>
        <v>2</v>
      </c>
      <c r="G4" s="80">
        <f t="shared" si="1"/>
        <v>5</v>
      </c>
      <c r="I4" s="74"/>
      <c r="J4" s="74"/>
      <c r="K4" s="74"/>
      <c r="L4" s="74"/>
    </row>
    <row r="5">
      <c r="A5" s="79" t="s">
        <v>45</v>
      </c>
      <c r="B5" s="76">
        <f>COUNTIFS('Group Heuristic Evaluation'!B:B, "H4: Consistency &amp; Standards", 'Group Heuristic Evaluation'!D:D, 0)</f>
        <v>0</v>
      </c>
      <c r="C5" s="77">
        <f>COUNTIFS('Group Heuristic Evaluation'!B:B, "H4: Consistency &amp; Standards", 'Group Heuristic Evaluation'!D:D, 1)</f>
        <v>5</v>
      </c>
      <c r="D5" s="77">
        <f>COUNTIFS('Group Heuristic Evaluation'!B:B, "H4: Consistency &amp; Standards", 'Group Heuristic Evaluation'!D:D, 2)</f>
        <v>2</v>
      </c>
      <c r="E5" s="77">
        <f>COUNTIFS('Group Heuristic Evaluation'!B:B, "H4: Consistency &amp; Standards", 'Group Heuristic Evaluation'!D:D, 3)</f>
        <v>1</v>
      </c>
      <c r="F5" s="77">
        <f>COUNTIFS('Group Heuristic Evaluation'!B:B, "H4: Consistency &amp; Standards", 'Group Heuristic Evaluation'!D:D, 4)</f>
        <v>0</v>
      </c>
      <c r="G5" s="80">
        <f t="shared" si="1"/>
        <v>8</v>
      </c>
      <c r="I5" s="74"/>
      <c r="J5" s="74"/>
      <c r="K5" s="74"/>
      <c r="L5" s="74"/>
    </row>
    <row r="6">
      <c r="A6" s="79" t="s">
        <v>31</v>
      </c>
      <c r="B6" s="76">
        <f>COUNTIFS('Group Heuristic Evaluation'!B:B, "H5: Error Prevention", 'Group Heuristic Evaluation'!D:D, 0)</f>
        <v>0</v>
      </c>
      <c r="C6" s="77">
        <f>COUNTIFS('Group Heuristic Evaluation'!B:B, "H5: Error Prevention", 'Group Heuristic Evaluation'!D:D, 1)</f>
        <v>0</v>
      </c>
      <c r="D6" s="77">
        <f>COUNTIFS('Group Heuristic Evaluation'!B:B, "H5: Error Prevention", 'Group Heuristic Evaluation'!D:D, 2)</f>
        <v>1</v>
      </c>
      <c r="E6" s="77">
        <f>COUNTIFS('Group Heuristic Evaluation'!B:B, "H5: Error Prevention", 'Group Heuristic Evaluation'!D:D, 3)</f>
        <v>3</v>
      </c>
      <c r="F6" s="77">
        <f>COUNTIFS('Group Heuristic Evaluation'!B:B, "H5: Error Prevention", 'Group Heuristic Evaluation'!D:D, 4)</f>
        <v>0</v>
      </c>
      <c r="G6" s="80">
        <f>SUM(C6:F6)</f>
        <v>4</v>
      </c>
      <c r="I6" s="74"/>
      <c r="J6" s="74"/>
      <c r="K6" s="74"/>
      <c r="L6" s="74"/>
    </row>
    <row r="7">
      <c r="A7" s="79" t="s">
        <v>59</v>
      </c>
      <c r="B7" s="76">
        <f>COUNTIFS('Group Heuristic Evaluation'!B:B, "H6: Recognition not Recall", 'Group Heuristic Evaluation'!D:D, 0)</f>
        <v>0</v>
      </c>
      <c r="C7" s="77">
        <f>COUNTIFS('Group Heuristic Evaluation'!B:B, "H6: Recognition not Recall", 'Group Heuristic Evaluation'!D:D, 1)</f>
        <v>0</v>
      </c>
      <c r="D7" s="77">
        <f>COUNTIFS('Group Heuristic Evaluation'!B:B, "H6: Recognition not Recall", 'Group Heuristic Evaluation'!D:D, 2)</f>
        <v>3</v>
      </c>
      <c r="E7" s="77">
        <f>COUNTIFS('Group Heuristic Evaluation'!B:B, "H6: Recognition not Recall", 'Group Heuristic Evaluation'!D:D, 3)</f>
        <v>2</v>
      </c>
      <c r="F7" s="77">
        <f>COUNTIFS('Group Heuristic Evaluation'!B:B, "H6: Recognition not Recall", 'Group Heuristic Evaluation'!D:D, 4)</f>
        <v>0</v>
      </c>
      <c r="G7" s="80">
        <f t="shared" ref="G7:G13" si="2">SUM(B7:F7)</f>
        <v>5</v>
      </c>
      <c r="I7" s="74"/>
      <c r="J7" s="74"/>
      <c r="K7" s="74"/>
      <c r="L7" s="74"/>
    </row>
    <row r="8">
      <c r="A8" s="79" t="s">
        <v>80</v>
      </c>
      <c r="B8" s="76">
        <f>COUNTIFS('Group Heuristic Evaluation'!B:B, "H7: Flexibility &amp; Efficiency of Use", 'Group Heuristic Evaluation'!D:D, 0)</f>
        <v>0</v>
      </c>
      <c r="C8" s="77">
        <f>COUNTIFS('Group Heuristic Evaluation'!B:B, "H7: Flexibility &amp; Efficiency of Use", 'Group Heuristic Evaluation'!D:D, 1)</f>
        <v>0</v>
      </c>
      <c r="D8" s="77">
        <f>COUNTIFS('Group Heuristic Evaluation'!B:B, "H7: Flexibility &amp; Efficiency of Use", 'Group Heuristic Evaluation'!D:D, 2)</f>
        <v>7</v>
      </c>
      <c r="E8" s="77">
        <f>COUNTIFS('Group Heuristic Evaluation'!B:B, "H7: Flexibility &amp; Efficiency of Use", 'Group Heuristic Evaluation'!D:D, 3)</f>
        <v>1</v>
      </c>
      <c r="F8" s="77">
        <f>COUNTIFS('Group Heuristic Evaluation'!B:B, "H7: Flexibility &amp; Efficiency of Use", 'Group Heuristic Evaluation'!D:D, 4)</f>
        <v>0</v>
      </c>
      <c r="G8" s="80">
        <f t="shared" si="2"/>
        <v>8</v>
      </c>
      <c r="I8" s="74"/>
      <c r="J8" s="74"/>
      <c r="K8" s="74"/>
      <c r="L8" s="74"/>
    </row>
    <row r="9">
      <c r="A9" s="79" t="s">
        <v>66</v>
      </c>
      <c r="B9" s="76">
        <f>COUNTIFS('Group Heuristic Evaluation'!B:B, "H8: Aesthetic &amp; Minimalist Design", 'Group Heuristic Evaluation'!D:D, 0)</f>
        <v>1</v>
      </c>
      <c r="C9" s="81">
        <f>COUNTIFS('Group Heuristic Evaluation'!B:B, "H8: Aesthetic &amp; Minimalist Design", 'Group Heuristic Evaluation'!D:D, 1)</f>
        <v>1</v>
      </c>
      <c r="D9" s="81">
        <f>COUNTIFS('Group Heuristic Evaluation'!B:B, "H8: Aesthetic &amp; Minimalist Design", 'Group Heuristic Evaluation'!D:D, 2)</f>
        <v>1</v>
      </c>
      <c r="E9" s="81">
        <f>COUNTIFS('Group Heuristic Evaluation'!B:B, "H8: Aesthetic &amp; Minimalist Design", 'Group Heuristic Evaluation'!D:D, 3)</f>
        <v>2</v>
      </c>
      <c r="F9" s="81">
        <f>COUNTIFS('Group Heuristic Evaluation'!B:B, "H8: Aesthetic &amp; Minimalist Design", 'Group Heuristic Evaluation'!D:D, 4)</f>
        <v>0</v>
      </c>
      <c r="G9" s="80">
        <f t="shared" si="2"/>
        <v>5</v>
      </c>
      <c r="I9" s="74"/>
      <c r="J9" s="74"/>
      <c r="K9" s="74"/>
      <c r="L9" s="74"/>
    </row>
    <row r="10">
      <c r="A10" s="79" t="s">
        <v>154</v>
      </c>
      <c r="B10" s="76">
        <f>COUNTIFS('Group Heuristic Evaluation'!B:B, "H9: Help Users with Errors", 'Group Heuristic Evaluation'!D:D, 0)</f>
        <v>0</v>
      </c>
      <c r="C10" s="81">
        <f>COUNTIFS('Group Heuristic Evaluation'!B:B, "H9: Help Users with Errors", 'Group Heuristic Evaluation'!D:D, 1)</f>
        <v>0</v>
      </c>
      <c r="D10" s="81">
        <f>COUNTIFS('Group Heuristic Evaluation'!B:B, "H9: Help Users with Errors", 'Group Heuristic Evaluation'!D:D, 2)</f>
        <v>1</v>
      </c>
      <c r="E10" s="81">
        <f>COUNTIFS('Group Heuristic Evaluation'!B:B, "H9: Help Users with Errors", 'Group Heuristic Evaluation'!D:D, 3)</f>
        <v>0</v>
      </c>
      <c r="F10" s="81">
        <f>COUNTIFS('Group Heuristic Evaluation'!B:B, "H9: Help Users with Errors", 'Group Heuristic Evaluation'!D:D, 4)</f>
        <v>0</v>
      </c>
      <c r="G10" s="80">
        <f t="shared" si="2"/>
        <v>1</v>
      </c>
      <c r="I10" s="74"/>
      <c r="J10" s="74"/>
      <c r="K10" s="74"/>
      <c r="L10" s="74"/>
    </row>
    <row r="11">
      <c r="A11" s="79" t="s">
        <v>84</v>
      </c>
      <c r="B11" s="76">
        <f>COUNTIFS('Group Heuristic Evaluation'!B:B, "H10: Help &amp; Documentation", 'Group Heuristic Evaluation'!D:D, 0)</f>
        <v>0</v>
      </c>
      <c r="C11" s="81">
        <f>COUNTIFS('Group Heuristic Evaluation'!B:B, "H10: Help &amp; Documentation", 'Group Heuristic Evaluation'!D:D, 1)</f>
        <v>2</v>
      </c>
      <c r="D11" s="81">
        <f>COUNTIFS('Group Heuristic Evaluation'!B:B, "H10: Help &amp; Documentation", 'Group Heuristic Evaluation'!D:D, 2)</f>
        <v>0</v>
      </c>
      <c r="E11" s="81">
        <f>COUNTIFS('Group Heuristic Evaluation'!B:B, "H10: Help &amp; Documentation", 'Group Heuristic Evaluation'!D:D, 3)</f>
        <v>0</v>
      </c>
      <c r="F11" s="81">
        <f>COUNTIFS('Group Heuristic Evaluation'!B:B, "H10: Help &amp; Documentation", 'Group Heuristic Evaluation'!D:D, 4)</f>
        <v>0</v>
      </c>
      <c r="G11" s="80">
        <f t="shared" si="2"/>
        <v>2</v>
      </c>
      <c r="I11" s="74"/>
      <c r="J11" s="74"/>
      <c r="K11" s="74"/>
      <c r="L11" s="74"/>
    </row>
    <row r="12">
      <c r="A12" s="79" t="s">
        <v>88</v>
      </c>
      <c r="B12" s="76">
        <f>COUNTIFS('Group Heuristic Evaluation'!B:B, "H11: Accessible Design", 'Group Heuristic Evaluation'!D:D, 0)</f>
        <v>0</v>
      </c>
      <c r="C12" s="81">
        <f>COUNTIFS('Group Heuristic Evaluation'!B:B, "H11: Accessible Design", 'Group Heuristic Evaluation'!D:D, 1)</f>
        <v>1</v>
      </c>
      <c r="D12" s="81">
        <f>COUNTIFS('Group Heuristic Evaluation'!B:B, "H11: Accessible Design", 'Group Heuristic Evaluation'!D:D, 2)</f>
        <v>2</v>
      </c>
      <c r="E12" s="81">
        <f>COUNTIFS('Group Heuristic Evaluation'!B:B, "H11: Accessible Design", 'Group Heuristic Evaluation'!D:D, 3)</f>
        <v>1</v>
      </c>
      <c r="F12" s="81">
        <f>COUNTIFS('Group Heuristic Evaluation'!B:B, "H11: Accessible Design", 'Group Heuristic Evaluation'!D:D, 4)</f>
        <v>0</v>
      </c>
      <c r="G12" s="80">
        <f t="shared" si="2"/>
        <v>4</v>
      </c>
      <c r="I12" s="74"/>
      <c r="J12" s="74"/>
      <c r="K12" s="74"/>
      <c r="L12" s="74"/>
    </row>
    <row r="13">
      <c r="A13" s="79" t="s">
        <v>218</v>
      </c>
      <c r="B13" s="76">
        <f>COUNTIFS('Group Heuristic Evaluation'!B:B, "H12: Value Alignment &amp; Inclusion", 'Group Heuristic Evaluation'!D:D, 0)</f>
        <v>0</v>
      </c>
      <c r="C13" s="81">
        <f>COUNTIFS('Group Heuristic Evaluation'!B:B, "H12: Value Alignment &amp; Inclusion", 'Group Heuristic Evaluation'!D:D, 1)</f>
        <v>1</v>
      </c>
      <c r="D13" s="81">
        <f>COUNTIFS('Group Heuristic Evaluation'!B:B, "H12: Value Alignment &amp; Inclusion", 'Group Heuristic Evaluation'!D:D, 2)</f>
        <v>1</v>
      </c>
      <c r="E13" s="81">
        <f>COUNTIFS('Group Heuristic Evaluation'!B:B, "H12: Value Alignment &amp; Inclusion", 'Group Heuristic Evaluation'!D:D, 3)</f>
        <v>0</v>
      </c>
      <c r="F13" s="81">
        <f>COUNTIFS('Group Heuristic Evaluation'!B:B, "H12: Value Alignment &amp; Inclusion", 'Group Heuristic Evaluation'!D:D, 4)</f>
        <v>0</v>
      </c>
      <c r="G13" s="80">
        <f t="shared" si="2"/>
        <v>2</v>
      </c>
      <c r="I13" s="74"/>
      <c r="J13" s="74"/>
      <c r="K13" s="74"/>
      <c r="L13" s="74"/>
    </row>
    <row r="14">
      <c r="A14" s="82" t="s">
        <v>219</v>
      </c>
      <c r="B14" s="83">
        <f>SUM(B2:B13)</f>
        <v>1</v>
      </c>
      <c r="C14" s="83">
        <f t="shared" ref="C14:D14" si="3">SUM(C1:C13)</f>
        <v>13</v>
      </c>
      <c r="D14" s="83">
        <f t="shared" si="3"/>
        <v>23</v>
      </c>
      <c r="E14" s="83">
        <f t="shared" ref="E14:G14" si="4">SUM(E2:E13)</f>
        <v>15</v>
      </c>
      <c r="F14" s="83">
        <f t="shared" si="4"/>
        <v>3</v>
      </c>
      <c r="G14" s="84">
        <f t="shared" si="4"/>
        <v>55</v>
      </c>
      <c r="I14" s="74"/>
      <c r="J14" s="74"/>
      <c r="K14" s="74"/>
      <c r="L14" s="74"/>
    </row>
    <row r="16">
      <c r="A16" s="85"/>
      <c r="B16" s="85"/>
      <c r="C16" s="85"/>
      <c r="D16" s="85"/>
      <c r="E16" s="85"/>
      <c r="F16" s="85"/>
      <c r="G16" s="85"/>
    </row>
    <row r="17">
      <c r="A17" s="85"/>
      <c r="B17" s="85"/>
      <c r="C17" s="85"/>
      <c r="D17" s="85"/>
      <c r="E17" s="85"/>
      <c r="F17" s="85"/>
      <c r="G17" s="85"/>
    </row>
    <row r="18">
      <c r="A18" s="85"/>
      <c r="B18" s="85"/>
      <c r="C18" s="85"/>
      <c r="D18" s="85"/>
      <c r="E18" s="85"/>
      <c r="F18" s="85"/>
      <c r="G18" s="85"/>
    </row>
    <row r="19">
      <c r="A19" s="85"/>
      <c r="B19" s="85"/>
      <c r="C19" s="85"/>
      <c r="D19" s="85"/>
      <c r="E19" s="85"/>
      <c r="F19" s="85"/>
      <c r="G19" s="85"/>
    </row>
    <row r="20">
      <c r="A20" s="85"/>
      <c r="B20" s="85"/>
      <c r="C20" s="85"/>
      <c r="D20" s="85"/>
      <c r="E20" s="85"/>
      <c r="F20" s="85"/>
      <c r="G20" s="85"/>
    </row>
    <row r="21">
      <c r="A21" s="85"/>
      <c r="B21" s="85"/>
      <c r="C21" s="85"/>
      <c r="D21" s="85"/>
      <c r="E21" s="85"/>
      <c r="F21" s="85"/>
      <c r="G21" s="85"/>
    </row>
    <row r="22">
      <c r="A22" s="85"/>
      <c r="B22" s="85"/>
      <c r="C22" s="85"/>
      <c r="D22" s="85"/>
      <c r="E22" s="85"/>
      <c r="F22" s="85"/>
      <c r="G22" s="85"/>
    </row>
    <row r="23">
      <c r="A23" s="85"/>
      <c r="B23" s="85"/>
      <c r="C23" s="85"/>
      <c r="D23" s="85"/>
      <c r="E23" s="85"/>
      <c r="F23" s="85"/>
      <c r="G23" s="85"/>
    </row>
    <row r="24">
      <c r="A24" s="85"/>
      <c r="B24" s="85"/>
      <c r="C24" s="85"/>
      <c r="D24" s="85"/>
      <c r="E24" s="85"/>
      <c r="F24" s="85"/>
      <c r="G24" s="85"/>
    </row>
    <row r="25">
      <c r="A25" s="85"/>
      <c r="B25" s="85"/>
      <c r="C25" s="85"/>
      <c r="D25" s="85"/>
      <c r="E25" s="85"/>
      <c r="F25" s="85"/>
      <c r="G25" s="85"/>
    </row>
    <row r="26">
      <c r="A26" s="85"/>
      <c r="B26" s="85"/>
      <c r="C26" s="85"/>
      <c r="D26" s="85"/>
      <c r="E26" s="85"/>
      <c r="F26" s="85"/>
      <c r="G26" s="85"/>
    </row>
    <row r="27">
      <c r="A27" s="85"/>
      <c r="B27" s="85"/>
      <c r="C27" s="85"/>
      <c r="D27" s="85"/>
      <c r="E27" s="85"/>
      <c r="F27" s="85"/>
      <c r="G27" s="85"/>
    </row>
    <row r="28">
      <c r="A28" s="85"/>
      <c r="B28" s="85"/>
      <c r="C28" s="85"/>
      <c r="D28" s="85"/>
      <c r="E28" s="85"/>
      <c r="F28" s="85"/>
      <c r="G28" s="85"/>
    </row>
    <row r="29">
      <c r="A29" s="85"/>
      <c r="B29" s="85"/>
      <c r="C29" s="85"/>
      <c r="D29" s="85"/>
      <c r="E29" s="85"/>
      <c r="F29" s="85"/>
      <c r="G29" s="85"/>
    </row>
    <row r="32">
      <c r="A32" s="86"/>
      <c r="B32" s="86"/>
      <c r="C32" s="86"/>
      <c r="D32" s="86"/>
      <c r="E32" s="86"/>
      <c r="F32" s="86"/>
      <c r="G32" s="86"/>
    </row>
    <row r="33">
      <c r="A33" s="86"/>
      <c r="B33" s="86"/>
      <c r="C33" s="86"/>
      <c r="D33" s="86"/>
      <c r="E33" s="86"/>
      <c r="F33" s="86"/>
      <c r="G33" s="86"/>
    </row>
    <row r="34">
      <c r="A34" s="86"/>
      <c r="B34" s="86"/>
      <c r="C34" s="86"/>
      <c r="D34" s="86"/>
      <c r="E34" s="86"/>
      <c r="F34" s="86"/>
      <c r="G34" s="86"/>
    </row>
    <row r="35">
      <c r="A35" s="86"/>
      <c r="B35" s="86"/>
      <c r="C35" s="86"/>
      <c r="D35" s="86"/>
      <c r="E35" s="86"/>
      <c r="F35" s="86"/>
      <c r="G35" s="86"/>
    </row>
    <row r="36">
      <c r="A36" s="86"/>
      <c r="B36" s="86"/>
      <c r="C36" s="86"/>
      <c r="D36" s="86"/>
      <c r="E36" s="86"/>
      <c r="F36" s="86"/>
      <c r="G36" s="86"/>
    </row>
    <row r="37">
      <c r="A37" s="86"/>
      <c r="B37" s="86"/>
      <c r="C37" s="86"/>
      <c r="D37" s="86"/>
      <c r="E37" s="86"/>
      <c r="F37" s="86"/>
      <c r="G37" s="86"/>
    </row>
    <row r="38">
      <c r="A38" s="86"/>
      <c r="B38" s="86"/>
      <c r="C38" s="86"/>
      <c r="D38" s="86"/>
      <c r="E38" s="86"/>
      <c r="F38" s="86"/>
      <c r="G38" s="86"/>
    </row>
    <row r="39">
      <c r="A39" s="86"/>
      <c r="B39" s="86"/>
      <c r="C39" s="86"/>
      <c r="D39" s="86"/>
      <c r="E39" s="86"/>
      <c r="F39" s="86"/>
      <c r="G39" s="86"/>
    </row>
    <row r="40">
      <c r="A40" s="86"/>
      <c r="B40" s="86"/>
      <c r="C40" s="86"/>
      <c r="D40" s="86"/>
      <c r="E40" s="86"/>
      <c r="F40" s="86"/>
      <c r="G40" s="86"/>
    </row>
    <row r="41">
      <c r="A41" s="86"/>
      <c r="B41" s="86"/>
      <c r="C41" s="86"/>
      <c r="D41" s="86"/>
      <c r="E41" s="86"/>
      <c r="F41" s="86"/>
      <c r="G41" s="86"/>
    </row>
    <row r="42">
      <c r="A42" s="86"/>
      <c r="B42" s="86"/>
      <c r="C42" s="86"/>
      <c r="D42" s="86"/>
      <c r="E42" s="86"/>
      <c r="F42" s="86"/>
      <c r="G42" s="86"/>
    </row>
    <row r="43">
      <c r="A43" s="86"/>
      <c r="B43" s="86"/>
      <c r="C43" s="86"/>
      <c r="D43" s="86"/>
      <c r="E43" s="86"/>
      <c r="F43" s="86"/>
      <c r="G43" s="86"/>
    </row>
    <row r="44">
      <c r="A44" s="86"/>
      <c r="B44" s="86"/>
      <c r="C44" s="86"/>
      <c r="D44" s="86"/>
      <c r="E44" s="86"/>
      <c r="F44" s="86"/>
      <c r="G44" s="86"/>
    </row>
    <row r="45">
      <c r="A45" s="86"/>
      <c r="B45" s="86"/>
      <c r="C45" s="86"/>
      <c r="D45" s="86"/>
      <c r="E45" s="86"/>
      <c r="F45" s="86"/>
      <c r="G45" s="86"/>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87" t="s">
        <v>220</v>
      </c>
    </row>
    <row r="2">
      <c r="A2" s="88" t="s">
        <v>19</v>
      </c>
      <c r="B2" s="88" t="s">
        <v>221</v>
      </c>
      <c r="C2" s="88" t="s">
        <v>222</v>
      </c>
      <c r="D2" s="88" t="s">
        <v>223</v>
      </c>
      <c r="E2" s="88" t="s">
        <v>224</v>
      </c>
    </row>
    <row r="3">
      <c r="A3" s="89">
        <v>0.0</v>
      </c>
      <c r="B3" s="90">
        <f>COUNTIFS('Group Heuristic Evaluation'!I12:I1001, "*A*",'Group Heuristic Evaluation'!D12:D1001, 0)/COUNTA('Group Heuristic Evaluation'!B12:B1001)
</f>
        <v>0</v>
      </c>
      <c r="C3" s="90">
        <f>COUNTIFS('Group Heuristic Evaluation'!I12:I1001, "*B*",'Group Heuristic Evaluation'!D12:D1001, 0)/COUNTA('Group Heuristic Evaluation'!B12:B1001)</f>
        <v>0.01818181818</v>
      </c>
      <c r="D3" s="90">
        <f>COUNTIFS('Group Heuristic Evaluation'!I12:I1001, "*C*",'Group Heuristic Evaluation'!D12:D1001, 0)/COUNTA('Group Heuristic Evaluation'!B12:B1001)</f>
        <v>0</v>
      </c>
      <c r="E3" s="90">
        <f>COUNTIFS('Group Heuristic Evaluation'!I12:I1001, "*D*",'Group Heuristic Evaluation'!D12:D1001, 0)/COUNTA('Group Heuristic Evaluation'!B12:B1001)</f>
        <v>0</v>
      </c>
    </row>
    <row r="4">
      <c r="A4" s="89">
        <v>1.0</v>
      </c>
      <c r="B4" s="90">
        <f>COUNTIFS('Group Heuristic Evaluation'!I12:I1001, "*A*",'Group Heuristic Evaluation'!D12:D1001, 1)/COUNTA('Group Heuristic Evaluation'!B12:B1001)
</f>
        <v>0.1090909091</v>
      </c>
      <c r="C4" s="90">
        <f>COUNTIFS('Group Heuristic Evaluation'!I12:I1001, "*B*",'Group Heuristic Evaluation'!D12:D1001, 1)/COUNTA('Group Heuristic Evaluation'!B12:B1001)</f>
        <v>0.07272727273</v>
      </c>
      <c r="D4" s="90">
        <f>COUNTIFS('Group Heuristic Evaluation'!I12:I1001, "*C*",'Group Heuristic Evaluation'!D12:D1001, 1)/COUNTA('Group Heuristic Evaluation'!B12:B1001)</f>
        <v>0</v>
      </c>
      <c r="E4" s="90">
        <f>COUNTIFS('Group Heuristic Evaluation'!I12:I1001, "*D*",'Group Heuristic Evaluation'!D12:D1001, 1)/COUNTA('Group Heuristic Evaluation'!B12:B1001)</f>
        <v>0.05454545455</v>
      </c>
    </row>
    <row r="5">
      <c r="A5" s="89">
        <v>2.0</v>
      </c>
      <c r="B5" s="90">
        <f>COUNTIFS('Group Heuristic Evaluation'!I12:I1001, "*A*",'Group Heuristic Evaluation'!D12:D1001, 2)/COUNTA('Group Heuristic Evaluation'!B12:B1001)
</f>
        <v>0.2363636364</v>
      </c>
      <c r="C5" s="90">
        <f>COUNTIFS('Group Heuristic Evaluation'!I12:I1001, "*B*",'Group Heuristic Evaluation'!D12:D1001, 2)/COUNTA('Group Heuristic Evaluation'!B12:B1001)</f>
        <v>0.1090909091</v>
      </c>
      <c r="D5" s="90">
        <f>COUNTIFS('Group Heuristic Evaluation'!I12:I1001, "*C*",'Group Heuristic Evaluation'!D12:D1001, 2)/COUNTA('Group Heuristic Evaluation'!B12:B1001)</f>
        <v>0.05454545455</v>
      </c>
      <c r="E5" s="90">
        <f>COUNTIFS('Group Heuristic Evaluation'!I12:I1001, "*D*",'Group Heuristic Evaluation'!D12:D1001, 2)/COUNTA('Group Heuristic Evaluation'!B12:B1001)</f>
        <v>0.01818181818</v>
      </c>
    </row>
    <row r="6">
      <c r="A6" s="89">
        <v>3.0</v>
      </c>
      <c r="B6" s="90">
        <f>COUNTIFS('Group Heuristic Evaluation'!I12:I1001, "*A*",'Group Heuristic Evaluation'!D12:D1001, 3)/COUNTA('Group Heuristic Evaluation'!B12:B1001)
</f>
        <v>0.1272727273</v>
      </c>
      <c r="C6" s="90">
        <f>COUNTIFS('Group Heuristic Evaluation'!I12:I1001, "*B*",'Group Heuristic Evaluation'!D12:D1001, 3)/COUNTA('Group Heuristic Evaluation'!B12:B1001)</f>
        <v>0.09090909091</v>
      </c>
      <c r="D6" s="90">
        <f>COUNTIFS('Group Heuristic Evaluation'!I12:I1001, "*C*",'Group Heuristic Evaluation'!D12:D1001, 3)/COUNTA('Group Heuristic Evaluation'!B12:B1001)</f>
        <v>0.03636363636</v>
      </c>
      <c r="E6" s="90">
        <f>COUNTIFS('Group Heuristic Evaluation'!I12:I1001, "*D*",'Group Heuristic Evaluation'!D12:D1001, 3)/COUNTA('Group Heuristic Evaluation'!B12:B1001)</f>
        <v>0.01818181818</v>
      </c>
    </row>
    <row r="7">
      <c r="A7" s="89">
        <v>4.0</v>
      </c>
      <c r="B7" s="90">
        <f>COUNTIFS('Group Heuristic Evaluation'!I12:I1001, "*A*",'Group Heuristic Evaluation'!D12:D1001, 4)/COUNTA('Group Heuristic Evaluation'!B12:B1001)
</f>
        <v>0.05454545455</v>
      </c>
      <c r="C7" s="90">
        <f>COUNTIFS('Group Heuristic Evaluation'!I12:I1001, "*B*",'Group Heuristic Evaluation'!D12:D1001, 4)/COUNTA('Group Heuristic Evaluation'!B12:B1001)</f>
        <v>0</v>
      </c>
      <c r="D7" s="90">
        <f>COUNTIFS('Group Heuristic Evaluation'!I12:I1001, "*C*",'Group Heuristic Evaluation'!D12:D1001, 4)/COUNTA('Group Heuristic Evaluation'!B12:B1001)</f>
        <v>0</v>
      </c>
      <c r="E7" s="90">
        <f>COUNTIFS('Group Heuristic Evaluation'!I12:I1001, "*D*",'Group Heuristic Evaluation'!D12:D1001, 4)/COUNTA('Group Heuristic Evaluation'!B12:B1001)</f>
        <v>0</v>
      </c>
    </row>
    <row r="8">
      <c r="A8" s="74" t="s">
        <v>225</v>
      </c>
      <c r="B8" s="91">
        <f t="shared" ref="B8:E8" si="1">SUM(B6:B7)</f>
        <v>0.1818181818</v>
      </c>
      <c r="C8" s="91">
        <f t="shared" si="1"/>
        <v>0.09090909091</v>
      </c>
      <c r="D8" s="91">
        <f t="shared" si="1"/>
        <v>0.03636363636</v>
      </c>
      <c r="E8" s="91">
        <f t="shared" si="1"/>
        <v>0.01818181818</v>
      </c>
    </row>
    <row r="9">
      <c r="A9" s="74" t="s">
        <v>226</v>
      </c>
      <c r="B9" s="91">
        <f t="shared" ref="B9:E9" si="2">SUM(B3:B7)</f>
        <v>0.5272727273</v>
      </c>
      <c r="C9" s="91">
        <f t="shared" si="2"/>
        <v>0.2909090909</v>
      </c>
      <c r="D9" s="91">
        <f t="shared" si="2"/>
        <v>0.09090909091</v>
      </c>
      <c r="E9" s="91">
        <f t="shared" si="2"/>
        <v>0.09090909091</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8.63"/>
    <col customWidth="1" min="7" max="7" width="12.0"/>
  </cols>
  <sheetData>
    <row r="1">
      <c r="A1" s="92" t="s">
        <v>227</v>
      </c>
      <c r="B1" s="93"/>
      <c r="C1" s="93"/>
      <c r="D1" s="93"/>
      <c r="E1" s="93"/>
      <c r="F1" s="93"/>
      <c r="G1" s="94"/>
    </row>
    <row r="2">
      <c r="A2" s="95" t="s">
        <v>228</v>
      </c>
    </row>
    <row r="28">
      <c r="A28" s="8"/>
    </row>
  </sheetData>
  <mergeCells count="2">
    <mergeCell ref="A1:G1"/>
    <mergeCell ref="A2:G27"/>
  </mergeCells>
  <drawing r:id="rId1"/>
</worksheet>
</file>