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Evaluation'!$A$10:$H$89</definedName>
    <definedName hidden="1" localSheetId="0" name="Z_915ADD19_1218_4250_A748_CC1BBB35D45E_.wvu.FilterData">'Group Heuristic Evaluation'!$A$10:$H$89</definedName>
    <definedName hidden="1" localSheetId="0" name="Z_75688605_603D_4BAE_BAE6_2CF68882BCF5_.wvu.FilterData">'Group Heuristic Evaluation'!$A$10:$H$89</definedName>
  </definedNames>
  <calcPr/>
  <customWorkbookViews>
    <customWorkbookView activeSheetId="0" maximized="1" windowHeight="0" windowWidth="0" guid="{915ADD19-1218-4250-A748-CC1BBB35D45E}" name="Group by Task "/>
    <customWorkbookView activeSheetId="0" maximized="1" windowHeight="0" windowWidth="0" guid="{75688605-603D-4BAE-BAE6-2CF68882BCF5}" name="Group by Task"/>
  </customWorkbookViews>
</workbook>
</file>

<file path=xl/sharedStrings.xml><?xml version="1.0" encoding="utf-8"?>
<sst xmlns="http://schemas.openxmlformats.org/spreadsheetml/2006/main" count="526" uniqueCount="308">
  <si>
    <t xml:space="preserve">Prototype Description: </t>
  </si>
  <si>
    <t xml:space="preserve">ConcertBuds is a social platform (designed specifically for individuals) to enable people attending concerts to connect with other concert goers and build community.                         </t>
  </si>
  <si>
    <t xml:space="preserve">Your TA will remove your names before the document is given to the project team. Under the 'Found by' column, use these letters to identify yourselves </t>
  </si>
  <si>
    <t>Simple Task</t>
  </si>
  <si>
    <t>A user has the ability to mark themselves as "interested" or "going" to a concert on the RSVP page.</t>
  </si>
  <si>
    <t>Evaluator A:</t>
  </si>
  <si>
    <t>Moderate Task</t>
  </si>
  <si>
    <t xml:space="preserve">A user ability can click on a button to find other users going to the same concert (i.e. "Find Their ConcertBuds")			</t>
  </si>
  <si>
    <t>Evaluator B:</t>
  </si>
  <si>
    <t>Complex Task</t>
  </si>
  <si>
    <t>A user can use the Navigation Bar to click on the map button and plan shared routes with other users (i.e. "Other ConcertBuds")</t>
  </si>
  <si>
    <t>Evaluator C:</t>
  </si>
  <si>
    <t>Evaluator D:</t>
  </si>
  <si>
    <t>*attach images here if helpful</t>
  </si>
  <si>
    <t>Problem #</t>
  </si>
  <si>
    <t xml:space="preserve">Heuristic </t>
  </si>
  <si>
    <t>Task</t>
  </si>
  <si>
    <t>Severity</t>
  </si>
  <si>
    <t>Description</t>
  </si>
  <si>
    <t>Rationale</t>
  </si>
  <si>
    <t>Fix</t>
  </si>
  <si>
    <t>Found by</t>
  </si>
  <si>
    <t>H11: Accessible Design</t>
  </si>
  <si>
    <t>2. Moderate Task</t>
  </si>
  <si>
    <t>Every user in the chat has the same color. Also for Complex task chat</t>
  </si>
  <si>
    <t xml:space="preserve">It is easier for users to distinguish different users in a chat if each one has a different color. </t>
  </si>
  <si>
    <t xml:space="preserve">Give each user a different color, similar to how Snapchat groupchats work with each user having their own unique color. </t>
  </si>
  <si>
    <t>D</t>
  </si>
  <si>
    <t>H4: Consistency &amp; Standards</t>
  </si>
  <si>
    <t>5. Extra Violations</t>
  </si>
  <si>
    <t>Capitalization inconsistency on priofile page Screenshot 2024-11-06 at 9.04.34 PM.png</t>
  </si>
  <si>
    <t xml:space="preserve">Capitalize artists/genres </t>
  </si>
  <si>
    <t>3. Complex Task</t>
  </si>
  <si>
    <t xml:space="preserve">When navigating from the home page (start of flow), to the commute plan page. The icons on the bottom of the screen drop down a significant amount. </t>
  </si>
  <si>
    <t>Inconsistency</t>
  </si>
  <si>
    <t>Use an animation between the pages so that the icons "slide" down lower or correct the location mismatch</t>
  </si>
  <si>
    <t>H8: Aesthetic &amp; Minimalist Design</t>
  </si>
  <si>
    <t>map page is cluttered with too many irrelevant details, such as static location markers, which distract from the route planning feature.</t>
  </si>
  <si>
    <t>Unnecessary information on the screen competes with more important elements, like the map route and shared transportation options.</t>
  </si>
  <si>
    <t>Simplify the map view by removing non-essential details, focusing only on the current location, transportation options, and shared routes.</t>
  </si>
  <si>
    <t>C</t>
  </si>
  <si>
    <t>4. All Tasks</t>
  </si>
  <si>
    <t>Somewhat nitpicky, but I would recommend running on screens with an island or camera circle as it looks like the current position of the headers would get cut off or obstructed by something like the iphone notch or dynamic island.</t>
  </si>
  <si>
    <t>Aesthetically will look bad if anything is cut off and look unpolished and users wouldn't be able to understand what screen they're on</t>
  </si>
  <si>
    <t>Just drop them down a bit, easy to do on both Figma and when building in React (or whatever)</t>
  </si>
  <si>
    <t>A</t>
  </si>
  <si>
    <t>"hardly strictly" text is only one that has a newline in profile menu. Screenshot 2024-11-06 at 9.04.34 PM.png</t>
  </si>
  <si>
    <t>expand bubble</t>
  </si>
  <si>
    <t>Static background image can get boring</t>
  </si>
  <si>
    <t>the background can be used to indicate transitions between different pages, and having one static image feels uninteresting</t>
  </si>
  <si>
    <t>maybe switch up the image for a few screens to break up the solid image, much as you did on the profile menu. It could allow for a different feel for each page.</t>
  </si>
  <si>
    <t>H1: Visibility of System Status</t>
  </si>
  <si>
    <t>1. Simple Task</t>
  </si>
  <si>
    <t>No immediate feedback after clicking "Going" button</t>
  </si>
  <si>
    <t>Users need confirmation their RSVP was registered</t>
  </si>
  <si>
    <t>Add visual confirmation and animation when RSVP status changes</t>
  </si>
  <si>
    <t>C, B, A</t>
  </si>
  <si>
    <t>"Added to Your Commutes!" appears without progress indicator</t>
  </si>
  <si>
    <t>Users need feedback while route is being processed/saved</t>
  </si>
  <si>
    <t>Add loading animation and success/failure states. Improve visability as well.</t>
  </si>
  <si>
    <t>B</t>
  </si>
  <si>
    <t>H10: Help &amp; Documentation</t>
  </si>
  <si>
    <t>Ticket verification process lacks guidance</t>
  </si>
  <si>
    <t>Users may not understand why verification is needed</t>
  </si>
  <si>
    <t>Add brief explanation of verification purpose and process</t>
  </si>
  <si>
    <t>Time information lacks AM/PM indicators</t>
  </si>
  <si>
    <t>"7 PM" shown inconsistently across screens</t>
  </si>
  <si>
    <t>Standardize time format and ensure clear time indicators</t>
  </si>
  <si>
    <t>The app uses small, hard-to-read font sizes in some areas (e.g., event descriptions), making it difficult for users with low vision to read the content.</t>
  </si>
  <si>
    <t>Small font sizes can be inaccessible for users with visual impairments and degrade the user experience.</t>
  </si>
  <si>
    <t>Increase font size for important information and allow users to adjust text size in the accessibility settings</t>
  </si>
  <si>
    <t>C, A</t>
  </si>
  <si>
    <t>No way of editing or choosing where to enter a venue</t>
  </si>
  <si>
    <t>Many venues have multiple entrances so an extra feature could be a way to connect your ticket or something and direct you to the location of that entrance, but more importantly, what if a disabled person is looking for a specific entrance</t>
  </si>
  <si>
    <t>Add venue entrance customization of some form</t>
  </si>
  <si>
    <t>Text in the chats are quite small and a little too spaced out. There is also a consistency error between the color of chat text sent and ones that are being typed. The chat color is also too grey and hard to see behind the already grey text bubble</t>
  </si>
  <si>
    <t xml:space="preserve">It may be hard for users to read these grey text messges with a blurred screen behind and the font may be a little small. </t>
  </si>
  <si>
    <t>Also, the chat spacing could be a little tighter or at least have the bubbles be bigger if the profile will be that size to remove some of that white space. Fix the color of chat text</t>
  </si>
  <si>
    <t>A, D</t>
  </si>
  <si>
    <t>H12: Value Alignment &amp; Inclusion</t>
  </si>
  <si>
    <t>Transportation options don't indicate accessibility features</t>
  </si>
  <si>
    <t>Users with mobility needs can't easily plan accessible routes</t>
  </si>
  <si>
    <t>Add accessibility information for routes and venues</t>
  </si>
  <si>
    <t>B, A</t>
  </si>
  <si>
    <t>Social engagement areas kind of difficult to access</t>
  </si>
  <si>
    <t>A big part of this is the interaction with others and your buddies, but you have to go to the Map to then go to the buddy chat, which may not be as intuitive</t>
  </si>
  <si>
    <t>Maybe add some chat button in home or something to view your open chats to align with your values of connecting wiht others</t>
  </si>
  <si>
    <t>H2: Match b/w System &amp; World</t>
  </si>
  <si>
    <t>Verification process doesn't match typical ticket-checking experience</t>
  </si>
  <si>
    <t>Users expect to show/scan actual tickets rather than just verify purchase platform</t>
  </si>
  <si>
    <t>Allow users to upload or link actual tickets</t>
  </si>
  <si>
    <t>H3: User Control &amp; Freedom</t>
  </si>
  <si>
    <t>No obvious way to leave group chat once joined</t>
  </si>
  <si>
    <t>Users should be able to easily exit unwanted conversations</t>
  </si>
  <si>
    <t>Add visible "Leave Chat" option in chat settings</t>
  </si>
  <si>
    <t>No definitive cancel button in the buddy finding process. Yah there's a back but I think there's just a back on every page and should be a bit different</t>
  </si>
  <si>
    <t>There should be a cancel because it is loading rather than just a back button</t>
  </si>
  <si>
    <t>Add a cancel button below the Finding Buddies blurb</t>
  </si>
  <si>
    <t>Search bar appears in different positions across screens</t>
  </si>
  <si>
    <t>Inconsistent placement makes feature harder to locate</t>
  </si>
  <si>
    <t>Standardize search bar position across all screens</t>
  </si>
  <si>
    <t>"Join the Chat →" and "Route →"  uses different button style than other actions</t>
  </si>
  <si>
    <t>Inconsistent with primary action buttons elsewhere in app</t>
  </si>
  <si>
    <t>Use consistent button styling across all primary actions</t>
  </si>
  <si>
    <t>B, C, A, D</t>
  </si>
  <si>
    <t>Inconsistent placeholder text styling across search bars</t>
  </si>
  <si>
    <t>Some searches show "Search for artist, tour, etc." while others show just artist names</t>
  </si>
  <si>
    <t>Standardize search placeholder text format across all screens</t>
  </si>
  <si>
    <t>The app uses a combination of icons and text labels for navigation buttons (e.g., the “Find Buddy” button uses a person icon, but the “Plan Commute” button uses a text label).</t>
  </si>
  <si>
    <t>The mix of text and icon-based buttons can make the interface feel inconsistent.</t>
  </si>
  <si>
    <t>Use icons consistently for navigation buttons (or use text labels for all buttons), adhering to one style to maintain consistency.</t>
  </si>
  <si>
    <t>Some pages use "Add to My Events" while others use "Save to My Events" for the same function.</t>
  </si>
  <si>
    <t>inconsistency in terminology can confuse users, making the app feel disjointed.</t>
  </si>
  <si>
    <t>Standardize the language across all screens, using the same term for similar actions, like "Add to My Events" or "Save to My Events" on all pages.</t>
  </si>
  <si>
    <t>Interested and Going buttons are different sizes, and although the length of the words are different I think they should be the same size so it doesn't feel like its suggesting anything</t>
  </si>
  <si>
    <t>The app should try to remain consistent in button sizes for actions that are relatively the same and right next to each other</t>
  </si>
  <si>
    <t>Just make them the same size</t>
  </si>
  <si>
    <t>The profile images once I have found a route are inconsistent. Matt's image appears first when I am told I have found two concert buddies, and then Izzy and Sarah's images appear as my "buddies". However, I am "logged in" as Izzy when I go to my profile menu.</t>
  </si>
  <si>
    <t>It is challenging to tell in the prototype where I am or who I am supposed to be as the user. Am I Izzy (profile menu) or am I Matt (first appearing name/image on the map).</t>
  </si>
  <si>
    <t xml:space="preserve">Choose one person that is who is logged in and make it consistent across all the pages. </t>
  </si>
  <si>
    <t>H5: Error Prevention</t>
  </si>
  <si>
    <t>No confirmation dialog when marking as "Going"</t>
  </si>
  <si>
    <t>Users might accidentally RSVP to wrong concert</t>
  </si>
  <si>
    <t>Add confirmation popup for RSVP actions</t>
  </si>
  <si>
    <t>B, C</t>
  </si>
  <si>
    <t>H6: Recognition not Recall</t>
  </si>
  <si>
    <t>Ticket verification options (Ticketmaster/SeatGeek) lack explanatory text</t>
  </si>
  <si>
    <t>Users must recall which platform they purchased tickets from</t>
  </si>
  <si>
    <t>Add helper text explaining "Select where you purchased your tickets"</t>
  </si>
  <si>
    <t>Past concert buddies not easily accessible</t>
  </si>
  <si>
    <t>Users must remember names to reconnect</t>
  </si>
  <si>
    <t>Add "Previous ConcertBuds" section with history</t>
  </si>
  <si>
    <t>When selecting the location of the event, yes you have a location, but there is no more information about the location beside the city.</t>
  </si>
  <si>
    <t>Therefore, the user has to click the city to see the venue, but then again, what kind of venue is it or what does it look like</t>
  </si>
  <si>
    <t>Maybe add some photo of the venue</t>
  </si>
  <si>
    <t>H7: Flexibility &amp; Efficiency of Use</t>
  </si>
  <si>
    <t>No filtering options for finding ConcertBuds</t>
  </si>
  <si>
    <t>Users can't efficiently find compatible concert companions</t>
  </si>
  <si>
    <t>Add filters for age, music preferences, meeting preferences</t>
  </si>
  <si>
    <t>B, A, C</t>
  </si>
  <si>
    <t>No shortcuts between related features</t>
  </si>
  <si>
    <t>Users must navigate multiple screens for common task combinations</t>
  </si>
  <si>
    <t>Add quick actions between RSVP, buddy finding, and route planning</t>
  </si>
  <si>
    <t>No way to filter tour dates by distance/location</t>
  </si>
  <si>
    <t>Users must manually scan through all dates to find nearby shows</t>
  </si>
  <si>
    <t>Add location-based filtering and sorting options</t>
  </si>
  <si>
    <t>No way to share concert details with non-app users</t>
  </si>
  <si>
    <t>Users can't easily invite friends who haven't downloaded the app</t>
  </si>
  <si>
    <t>Add share buttons with web links to event details</t>
  </si>
  <si>
    <t>Lack of multi-select options for events</t>
  </si>
  <si>
    <t>Users have ot mark each event as "Interested" or "Going" individually, which could be time-consuming for frequent users or users who want to input multiple concerts</t>
  </si>
  <si>
    <t>Implement a multi-select feature for users to mark multiple events as "Interested" or "Going"</t>
  </si>
  <si>
    <t xml:space="preserve">After the user selects the "going button", the interested button still appears with lower opacity, but is not clickable/does nothing. Screenshot 2024-11-07 at 10.49.58 AM.png In order to change the preference you have to navigate with the back button. </t>
  </si>
  <si>
    <t xml:space="preserve">If the button is there, make it usable. Users will not know that in order to change their preference they have to navigate to a different screen entirely. </t>
  </si>
  <si>
    <t>Make the interested button on this page functional.</t>
  </si>
  <si>
    <t xml:space="preserve">Chats for concerts/events can only be reached by clicking on the event and then joining that specific chat. There is no way to join a chat from the home screen or to browse all the chats that have been joined. </t>
  </si>
  <si>
    <t>If I was trying to plan a commute with other people, I would find it quite annoying to have to navigate between two screens every time I opened my communication app before I could respond or send a message. Additionally, if I was part of multiple chats at the same time, I would want to be able to browse the individual chats rather than having to naivagte by concert.</t>
  </si>
  <si>
    <t>Allow faster access to chat page after I have joined it for the first time. Perhaps once the user has joined the chat for a concert / route, pin that chat to the home screen by combining it with the concert bubble.</t>
  </si>
  <si>
    <t>ConcertBuds list shows too much information at once</t>
  </si>
  <si>
    <t>Information overload makes it harder to find compatible buddies</t>
  </si>
  <si>
    <t>Show essential information first, expand details on demand</t>
  </si>
  <si>
    <t>Profile screen shows all past shows without prioritization</t>
  </si>
  <si>
    <t>Information overload without hierarchy</t>
  </si>
  <si>
    <t>Show recent/relevant shows first with option to expand</t>
  </si>
  <si>
    <t>Concert listings repeat artist name unnecessarily</t>
  </si>
  <si>
    <t>Same artist name shown in search bar and each result card wastes space</t>
  </si>
  <si>
    <t>Show artist name once as header, then just locations/dates in cards</t>
  </si>
  <si>
    <t>Redundant venue information in header and map marker</t>
  </si>
  <si>
    <t>"Frost Amphitheater" appears both in title and map, taking up space</t>
  </si>
  <si>
    <t>Show venue name once and use standard map marker</t>
  </si>
  <si>
    <t>H9: Help Users with Errors</t>
  </si>
  <si>
    <t>No guidance when no concert buddies are found</t>
  </si>
  <si>
    <t>Users don't know how to improve their matching chances</t>
  </si>
  <si>
    <t>Provide suggestions for finding more concert matches</t>
  </si>
  <si>
    <t>B, C, A</t>
  </si>
  <si>
    <t>No feedback when search returns no results</t>
  </si>
  <si>
    <t>Users don't know if no shows exist or if search failed</t>
  </si>
  <si>
    <t>Add helpful error messages with suggested actions</t>
  </si>
  <si>
    <t>No feedback when shared route planning fails</t>
  </si>
  <si>
    <t>Users don't know why they can't create a route</t>
  </si>
  <si>
    <t>Add clear error messages explaining route planning issues</t>
  </si>
  <si>
    <t>No indication of users' online/offline status in chat</t>
  </si>
  <si>
    <t>Users can't tell if others are available to respond</t>
  </si>
  <si>
    <t>Add presence indicators for chat participants</t>
  </si>
  <si>
    <t>Empty state shows "will show here" without explaining how to add shows</t>
  </si>
  <si>
    <t>Users don't know how to populate their upcoming shows</t>
  </si>
  <si>
    <t>Add clear call-to-action button or instructions for adding shows</t>
  </si>
  <si>
    <t>When I am on this page: Screenshot 2024-11-07 at 10.42.05 AM.png, after I have clicked "going". There is no indicator of what I just selected. This is also an H5/H6 violation</t>
  </si>
  <si>
    <t>It is a nice reminder to the user of what they have just selected. If they somehow chose that by mistake, there is no way for them to tell that they have.</t>
  </si>
  <si>
    <t xml:space="preserve">Add an inidcator somewhere on the page that the user is "going". Maybe even name the chat "going chat" or something along those lines. It can be subtle but it should not be missing entirely. </t>
  </si>
  <si>
    <t>No explanation of different route colors on map</t>
  </si>
  <si>
    <t>Users may not understand multiple route indicators</t>
  </si>
  <si>
    <t>Add legend or quick tutorial for map features</t>
  </si>
  <si>
    <t>No tutorial for first-time users of key features</t>
  </si>
  <si>
    <t>New users may miss important functionality</t>
  </si>
  <si>
    <t>Add guided tour for RSVP, buddy finding, and route planning</t>
  </si>
  <si>
    <t>There is no estimated trip time once route has been found. Screenshot 2024-11-06 at 9.02.01 PM.png</t>
  </si>
  <si>
    <t xml:space="preserve">User does not know how long it will take either to meet up with a buddy or until their destination. Users should not have to open a second maps app in order to see this travel time. </t>
  </si>
  <si>
    <t>Add ETA time or other indication of how long the trip will take.</t>
  </si>
  <si>
    <t>Map route planning lacks non-visual alternatives</t>
  </si>
  <si>
    <t>Visually impaired users cannot effectively plan routes</t>
  </si>
  <si>
    <t>Add text-based route planning options and screen reader support and choice for higher contrast colors</t>
  </si>
  <si>
    <t>Profile's genre tags lack sufficient color contrast</t>
  </si>
  <si>
    <t>White text on light background may be hard to read</t>
  </si>
  <si>
    <t>Increase contrast ratio for better readability</t>
  </si>
  <si>
    <t>The app relies heavily on color (e.g., green and red) to indicate RSVP statuses (“Going” vs. “Not Going”)</t>
  </si>
  <si>
    <t>Relying on color to convey information can exclude users with visual impairments, particularly those who are colorblind.</t>
  </si>
  <si>
    <t>Add text labels next to the color-coded statuses</t>
  </si>
  <si>
    <t>No price information shown on concert listings</t>
  </si>
  <si>
    <t>Users need cost information to make informed decisions about attendance</t>
  </si>
  <si>
    <t>Add price ranges or ticket tier information to event cards</t>
  </si>
  <si>
    <t>No way to report chats or user behavior or see information on other users</t>
  </si>
  <si>
    <t>Given that we are potentially meeting with random people, there should be better safeguards in the chat in case users are odd</t>
  </si>
  <si>
    <t>Add some report button or a way to leave a chat</t>
  </si>
  <si>
    <t>Transportation mode icons lack labels</t>
  </si>
  <si>
    <t>Abstract icons may not be universally understood</t>
  </si>
  <si>
    <t>Add clear labels under each transportation mode icon. Or, add a legend for the icons.</t>
  </si>
  <si>
    <t>B, C, D</t>
  </si>
  <si>
    <t>Multiple users named "Grace" shown without differentiation</t>
  </si>
  <si>
    <t>Doesn't match real-world way of distinguishing between people with same name</t>
  </si>
  <si>
    <t>Add last initial or unique identifiers for users with same names</t>
  </si>
  <si>
    <t>Icon that navigates to "create route" section, purple arrow, does not fit with the task that it performs. Screenshot 2024-11-07 at 11.13.25 AM.png</t>
  </si>
  <si>
    <t xml:space="preserve">An arrow that makes me think of "send" rather than generating a route. It makes me think I am sending a chat rather than getting a route  </t>
  </si>
  <si>
    <t>Use a different icon, maybe a map or a series of nodes, or a button that says "generate route" or "find buddies'</t>
  </si>
  <si>
    <t>Bus and person icon are confusing on what they represent when combined with the "greater than" symbol.</t>
  </si>
  <si>
    <t xml:space="preserve">I can see that the app is trying to show me that there are no bus or public transportation routes available. However, the arrow or &gt; sign that points from the bus to the person is indecepherable for me. I do not know whether it is supposed to be an arrow or represent an inequality of sorts. </t>
  </si>
  <si>
    <t xml:space="preserve">Choose different icons / symbols to represent that there are no bus routes available, or use a small amount of text. I personally am leaning towards the text as it leaves no possible room for confusion. You could also grey or opacity down one of the icons to represent this. </t>
  </si>
  <si>
    <t>No obvious way to undo RSVP status once selected</t>
  </si>
  <si>
    <t>Users may accidentally click or change their minds</t>
  </si>
  <si>
    <t>Add an "Undo" option or clear way to change RSVP status or a cancel button on home page</t>
  </si>
  <si>
    <t>No clear way to clear search results or return to main view</t>
  </si>
  <si>
    <t>Users might feel trapped in search results view</t>
  </si>
  <si>
    <t>Add clear "X" button in search bar and "Back to Home" option</t>
  </si>
  <si>
    <t>The back button on the route page takes us back  to the initial route search rather than the see route page</t>
  </si>
  <si>
    <t>The back button should take you to just the step prior</t>
  </si>
  <si>
    <t>Make that route button take you back to the route screen before you know who your buddies are</t>
  </si>
  <si>
    <t>A, C</t>
  </si>
  <si>
    <t>Buttons are only navigation method, no swiping between screens or sliding from left side of screen to return to previous screen, no animations between screens</t>
  </si>
  <si>
    <t xml:space="preserve">Does not effectivly utilize touchscreen capabilities, if this was a website interface, clicking or keyboard shortcuts would be the interaction method. Because this is for touch, navigation should include more options then clicking/tapping on single objects. </t>
  </si>
  <si>
    <t>Interface should utilize touch and the ability to swipe and drag more. I would like to see swiping between different pages, as well as scrollable content.</t>
  </si>
  <si>
    <t>Map interface uses custom icons instead of standard map markers</t>
  </si>
  <si>
    <t>Deviates from familiar map application conventions</t>
  </si>
  <si>
    <t>Use standard mapping icons that users are familiar with. Also, consider removing line behind the user's path</t>
  </si>
  <si>
    <t>Different home and person icon used between profile menu and profile page. Map Icon not present on profile page. Screenshot 2024-11-06 at 9.04.14 PM.png Screenshot 2024-11-06 at 9.04.24 PM.png</t>
  </si>
  <si>
    <t xml:space="preserve">The intention to make it clear which page the user is currently on with the filled in versus transparent icons is good but the icons themselves are different. The map icon is completly missing. </t>
  </si>
  <si>
    <t xml:space="preserve">Use figma fill option to fill in blank icons, and then use the same image for the filled in and blank ones. Ensure that they are exactly the same dimensions. </t>
  </si>
  <si>
    <t>No distinction between "Interested" and "Going" implications</t>
  </si>
  <si>
    <t>Users may not understand the different commitments each status represents</t>
  </si>
  <si>
    <t>Add explanation tooltips for each status option</t>
  </si>
  <si>
    <t>No confirmation when joining large group chats</t>
  </si>
  <si>
    <t>Users might accidentally join noisy group conversations</t>
  </si>
  <si>
    <t>Add participant count and confirmation dialog</t>
  </si>
  <si>
    <t>The app allows users to select a transportation route but does not prevent them from selecting a route that conflicts with the event time.</t>
  </si>
  <si>
    <t>Users could end up selecting an arrival time or transportation route that causes them to miss the event, leading to frustration.</t>
  </si>
  <si>
    <t>Implement a system that checks for conflicts between the event’s start time and the user’s selected transportation route, and provide a warning</t>
  </si>
  <si>
    <t>Tour dates don't show day of week</t>
  </si>
  <si>
    <t>Users must mentally calculate or check calendar for day of week</t>
  </si>
  <si>
    <t>Add day of week to date display (e.g., "Wed, Nov 6")</t>
  </si>
  <si>
    <t>No preview of how many ConcertBuds are available before clicking</t>
  </si>
  <si>
    <t>Users can't tell if it's worth checking the ConcertBuds list</t>
  </si>
  <si>
    <t>Show number of ConcertBuds on the button and in the area (e.g. "Find ConcertBuds (5)")</t>
  </si>
  <si>
    <t>Profile lacks indication of common music interests with other users</t>
  </si>
  <si>
    <t>Users must manually compare music genres with others</t>
  </si>
  <si>
    <t>Add compatibility indicators or matching genre highlights</t>
  </si>
  <si>
    <t xml:space="preserve">No information on what concert / concert name not present on route generation page. </t>
  </si>
  <si>
    <t xml:space="preserve">There may be multiple shows in a similar area, users should not have to navigate back to a pervious screen to remind themselves who is performing. </t>
  </si>
  <si>
    <t xml:space="preserve">On every page that is linked to a concert, include not only the concert location but also the name of the artist that is performing. </t>
  </si>
  <si>
    <t>No way to save or favorite frequent routes/meeting points</t>
  </si>
  <si>
    <t>Users must recreate routes for recurring concerts</t>
  </si>
  <si>
    <t>Add ability to save and reuse common routes</t>
  </si>
  <si>
    <t xml:space="preserve">Not sure if this is planned but just not yet implemented, but on the Plan Commute page of Complex task flow and the Interested/Going page in simple task flow should have pictures of the artist rather than a big area and just a small text of their name </t>
  </si>
  <si>
    <t>Waste of space</t>
  </si>
  <si>
    <t>Add a photo in that big area of the artist.</t>
  </si>
  <si>
    <t xml:space="preserve">On many pages, the home button, profile button, and maps button have no functionality. </t>
  </si>
  <si>
    <t>Makes navigation annoying.</t>
  </si>
  <si>
    <t xml:space="preserve">If these buttons will be on every page, ensure that they are always functional. Copy/pasting an icon in figma that has a prototype transition will copy both the icon and the transition. </t>
  </si>
  <si>
    <t>No indication if other users accepted shared route</t>
  </si>
  <si>
    <t>Users can't tell if their route was shared successfully</t>
  </si>
  <si>
    <t>Add status indicators for route sharing and acceptance</t>
  </si>
  <si>
    <t>No safety features visible when finding concert buddies</t>
  </si>
  <si>
    <t>Users need to feel secure when meeting new people</t>
  </si>
  <si>
    <t>Add verified user badges and safety guidelines. SOS Button like Uber</t>
  </si>
  <si>
    <t>B, A, D</t>
  </si>
  <si>
    <t>"We you found 2 ConcertBuds!" uses unnatural language</t>
  </si>
  <si>
    <t>Grammatically incorrect and doesn't match natural speech patterns</t>
  </si>
  <si>
    <t>"We found 2 ConcertBuds for you!"</t>
  </si>
  <si>
    <t>B, D</t>
  </si>
  <si>
    <t>Text on top of chat page is "chat" Screenshot 2024-11-06 at 9.02.11 PM.png</t>
  </si>
  <si>
    <t xml:space="preserve">The text on the top of the chat page should be the name of the concert that the chat is about. If the user is chatting in multiple concert chats, there is no way of knowing from the UI which concert chat is which without navigating back. </t>
  </si>
  <si>
    <t>Change chat name to something related to the artist/concert instead of "chat"</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</si>
  <si>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</si>
  <si>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</si>
  <si>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</si>
  <si>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</si>
  <si>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</si>
  <si>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</si>
  <si>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</si>
  <si>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</si>
  <si>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</si>
  <si>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</si>
  <si>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 xml:space="preserve">Evaluator A 
</t>
  </si>
  <si>
    <t xml:space="preserve">Evaluator B
</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</si>
  <si>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</si>
  <si>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</si>
  <si>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</si>
  <si>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</si>
  <si>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</si>
  <si>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t>Overall, ConcertBuds demonstrates a promising concept for connecting concert-goers and enhancing the live music experience through social features. The interface maintains a modern, aesthetically pleasing design with a consistent color scheme and clear hierarchy in most screens. However, several key patterns emerged during the heuristic evaluation that should be addressed to improve user experience and safety. The most critical issues center around user safety and verification, clarity of social interactions, and system feedback. The app currently lacks robust user verification and safety features essential for an app designed to connect strangers for in-person meetings. Additionally, the interface often assumes user familiarity with its features, providing insufficient guidance and feedback during critical actions like RSVP'ing to concerts or connecting with potential concert buddies. From a broader perspective, the app would benefit from a more comprehensive onboarding experience and clearer information architecture. Beyond the specific heuristic violations, there's an opportunity to better integrate the ticket verification process with the social features, perhaps by using verified ticket purchases to automatically suggest relevant concert buddies or meetup opportunities. The app could also better serve different user personas - from those seeking large group experiences to users who prefer more selective, one-on-one concert buddy matching. Additional consideration should be given to post-concert interactions, allowing users to maintain connections with their concert buddies for future events. While not strictly a heuristic violation, the platform could benefit from a reliability rating system for users based on their attendance and interaction history, helping to build trust within the community. This could be paired with more robust event planning features, such as pre-concert meetup coordination and venue-specific gathering point suggestions, to create a more comprehensive concert-going experience. Overall, awesome prototype! :)</t>
  </si>
</sst>
</file>

<file path=xl/styles.xml><?xml version="1.0" encoding="utf-8"?>
<styleSheet xmlns="http://schemas.openxmlformats.org/spreadsheetml/2006/main" xmlns:x14ac="http://schemas.microsoft.com/office/spreadsheetml/2009/9/ac" xmlns:mc="http://schemas.openxmlformats.org/markup-compatibility/2006">
  <fonts count="28">
    <font>
      <sz val="10.0"/>
      <color rgb="FF000000"/>
      <name val="Arial"/>
      <scheme val="minor"/>
    </font>
    <font>
      <b/>
      <color theme="1"/>
      <name val="Arial"/>
    </font>
    <font>
      <color theme="1"/>
      <name val="Arial"/>
    </font>
    <font>
      <color theme="1"/>
      <name val="Arial"/>
      <scheme val="minor"/>
    </font>
    <font>
      <i/>
      <color theme="1"/>
      <name val="Arial"/>
    </font>
    <font>
      <i/>
      <color theme="1"/>
      <name val="Arial"/>
      <scheme val="minor"/>
    </font>
    <font>
      <sz val="12.0"/>
      <color theme="1"/>
      <name val="Arial"/>
      <scheme val="minor"/>
    </font>
    <font>
      <sz val="12.0"/>
      <color rgb="FF434343"/>
      <name val="Roboto"/>
    </font>
    <font>
      <sz val="12.0"/>
      <color rgb="FF0A53A8"/>
      <name val="Roboto"/>
    </font>
    <font>
      <sz val="12.0"/>
      <color theme="1"/>
      <name val="Arial"/>
    </font>
    <font>
      <u/>
      <sz val="12.0"/>
      <color rgb="FF434343"/>
      <name val="Roboto"/>
    </font>
    <font>
      <sz val="12.0"/>
      <color rgb="FF473821"/>
      <name val="Roboto"/>
    </font>
    <font>
      <u/>
      <sz val="12.0"/>
      <color rgb="FF434343"/>
      <name val="Roboto"/>
    </font>
    <font>
      <sz val="12.0"/>
      <color rgb="FF753800"/>
      <name val="Roboto"/>
    </font>
    <font>
      <sz val="12.0"/>
      <color theme="1"/>
      <name val="Roboto"/>
    </font>
    <font>
      <sz val="12.0"/>
      <color rgb="FFB10202"/>
      <name val="Roboto"/>
    </font>
    <font>
      <u/>
      <sz val="12.0"/>
      <color rgb="FF434343"/>
      <name val="Roboto"/>
    </font>
    <font>
      <b/>
      <sz val="11.0"/>
      <color theme="1"/>
      <name val="Slack-Lato"/>
    </font>
    <font>
      <u/>
      <sz val="12.0"/>
      <color rgb="FF434343"/>
      <name val="Roboto"/>
    </font>
    <font>
      <sz val="12.0"/>
      <color rgb="FFFFCFC9"/>
      <name val="Roboto"/>
    </font>
    <font>
      <u/>
      <sz val="12.0"/>
      <color rgb="FF434343"/>
      <name val="Roboto"/>
    </font>
    <font>
      <b/>
      <color theme="1"/>
      <name val="Arial"/>
      <scheme val="minor"/>
    </font>
    <font>
      <b/>
      <sz val="9.0"/>
      <color rgb="FF000000"/>
      <name val="&quot;Source Sans Pro&quot;"/>
    </font>
    <font>
      <color theme="1"/>
      <name val="Google Sans Mono"/>
    </font>
    <font>
      <sz val="9.0"/>
      <color rgb="FF000000"/>
      <name val="Google Sans Mono"/>
    </font>
    <font>
      <sz val="9.0"/>
      <color rgb="FF000000"/>
      <name val="&quot;Google Sans Mono&quot;"/>
    </font>
    <font/>
    <font>
      <i/>
      <color rgb="FF000000"/>
      <name val="Arial"/>
    </font>
  </fonts>
  <fills count="6">
    <fill>
      <patternFill patternType="none"/>
    </fill>
    <fill>
      <patternFill patternType="lightGray"/>
    </fill>
    <fill>
      <patternFill patternType="solid">
        <fgColor rgb="FFF3F3F3"/>
        <bgColor rgb="FFF3F3F3"/>
      </patternFill>
    </fill>
    <fill>
      <patternFill patternType="solid">
        <fgColor rgb="FFF6F8F9"/>
        <bgColor rgb="FFF6F8F9"/>
      </patternFill>
    </fill>
    <fill>
      <patternFill patternType="solid">
        <fgColor rgb="FFFFFFFF"/>
        <bgColor rgb="FFFFFFFF"/>
      </patternFill>
    </fill>
    <fill>
      <patternFill patternType="solid">
        <fgColor rgb="FFEFEFEF"/>
        <bgColor rgb="FFEFEFEF"/>
      </patternFill>
    </fill>
  </fills>
  <borders count="21">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
      <left style="thin">
        <color rgb="FFFFFFFF"/>
      </left>
      <right style="thin">
        <color rgb="FF442F65"/>
      </right>
      <top style="thin">
        <color rgb="FFFFFFFF"/>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16">
    <xf borderId="0" fillId="0" fontId="0" numFmtId="0" xfId="0" applyAlignment="1" applyFont="1">
      <alignment readingOrder="0" shrinkToFit="0" vertical="bottom" wrapText="0"/>
    </xf>
    <xf borderId="0" fillId="0" fontId="1" numFmtId="0" xfId="0" applyAlignment="1" applyFont="1">
      <alignment shrinkToFit="0" vertical="bottom" wrapText="1"/>
    </xf>
    <xf borderId="0" fillId="0" fontId="2" numFmtId="0" xfId="0" applyAlignment="1" applyFont="1">
      <alignment shrinkToFit="0" vertical="bottom" wrapText="1"/>
    </xf>
    <xf borderId="0" fillId="0" fontId="3" numFmtId="0" xfId="0" applyAlignment="1" applyFont="1">
      <alignment horizontal="left" readingOrder="0" shrinkToFit="0" wrapText="1"/>
    </xf>
    <xf borderId="0" fillId="0" fontId="2" numFmtId="0" xfId="0" applyAlignment="1" applyFont="1">
      <alignment vertical="bottom"/>
    </xf>
    <xf borderId="0" fillId="0" fontId="2" numFmtId="0" xfId="0" applyAlignment="1" applyFont="1">
      <alignment vertical="bottom"/>
    </xf>
    <xf borderId="0" fillId="0" fontId="4" numFmtId="0" xfId="0" applyAlignment="1" applyFont="1">
      <alignment shrinkToFit="0" vertical="bottom" wrapText="1"/>
    </xf>
    <xf borderId="0" fillId="2" fontId="1" numFmtId="0" xfId="0" applyAlignment="1" applyFill="1" applyFont="1">
      <alignment shrinkToFit="0" vertical="bottom" wrapText="1"/>
    </xf>
    <xf borderId="0" fillId="0" fontId="2" numFmtId="0" xfId="0" applyAlignment="1" applyFont="1">
      <alignment shrinkToFit="0" vertical="bottom" wrapText="1"/>
    </xf>
    <xf borderId="0" fillId="0" fontId="5" numFmtId="0" xfId="0" applyAlignment="1" applyFont="1">
      <alignment horizontal="left" readingOrder="0" shrinkToFit="0" wrapText="1"/>
    </xf>
    <xf borderId="1" fillId="0" fontId="6" numFmtId="0" xfId="0" applyAlignment="1" applyBorder="1" applyFont="1">
      <alignment horizontal="left" readingOrder="0" shrinkToFit="0" vertical="center" wrapText="1"/>
    </xf>
    <xf borderId="2" fillId="0" fontId="6" numFmtId="0" xfId="0" applyAlignment="1" applyBorder="1" applyFont="1">
      <alignment horizontal="left" readingOrder="0" shrinkToFit="0" vertical="center" wrapText="1"/>
    </xf>
    <xf borderId="3" fillId="0" fontId="6" numFmtId="0" xfId="0" applyAlignment="1" applyBorder="1" applyFont="1">
      <alignment horizontal="left" readingOrder="0" shrinkToFit="0" vertical="center" wrapText="1"/>
    </xf>
    <xf borderId="4" fillId="3" fontId="7" numFmtId="0" xfId="0" applyAlignment="1" applyBorder="1" applyFill="1" applyFont="1">
      <alignment horizontal="right" shrinkToFit="0" vertical="center" wrapText="0"/>
    </xf>
    <xf borderId="5" fillId="4" fontId="7" numFmtId="0" xfId="0" applyAlignment="1" applyBorder="1" applyFill="1" applyFont="1">
      <alignment shrinkToFit="0" vertical="center" wrapText="0"/>
    </xf>
    <xf borderId="5" fillId="4" fontId="8" numFmtId="0" xfId="0" applyAlignment="1" applyBorder="1" applyFont="1">
      <alignment horizontal="right" shrinkToFit="0" vertical="center" wrapText="0"/>
    </xf>
    <xf borderId="5" fillId="4" fontId="7" numFmtId="49" xfId="0" applyAlignment="1" applyBorder="1" applyFont="1" applyNumberFormat="1">
      <alignment shrinkToFit="0" vertical="center" wrapText="1"/>
    </xf>
    <xf borderId="5" fillId="4" fontId="7" numFmtId="0" xfId="0" applyAlignment="1" applyBorder="1" applyFont="1">
      <alignment shrinkToFit="0" vertical="center" wrapText="1"/>
    </xf>
    <xf borderId="6" fillId="0" fontId="9" numFmtId="0" xfId="0" applyAlignment="1" applyBorder="1" applyFont="1">
      <alignment readingOrder="0" shrinkToFit="0" vertical="bottom" wrapText="0"/>
    </xf>
    <xf borderId="7" fillId="3" fontId="7" numFmtId="0" xfId="0" applyAlignment="1" applyBorder="1" applyFont="1">
      <alignment horizontal="right" shrinkToFit="0" vertical="center" wrapText="0"/>
    </xf>
    <xf borderId="8" fillId="4" fontId="7" numFmtId="0" xfId="0" applyAlignment="1" applyBorder="1" applyFont="1">
      <alignment shrinkToFit="0" vertical="center" wrapText="0"/>
    </xf>
    <xf borderId="8" fillId="4" fontId="8" numFmtId="0" xfId="0" applyAlignment="1" applyBorder="1" applyFont="1">
      <alignment horizontal="right" shrinkToFit="0" vertical="center" wrapText="0"/>
    </xf>
    <xf borderId="8" fillId="4" fontId="10" numFmtId="49" xfId="0" applyAlignment="1" applyBorder="1" applyFont="1" applyNumberFormat="1">
      <alignment readingOrder="0" shrinkToFit="0" vertical="center" wrapText="1"/>
    </xf>
    <xf borderId="8" fillId="4" fontId="7" numFmtId="0" xfId="0" applyAlignment="1" applyBorder="1" applyFont="1">
      <alignment shrinkToFit="0" vertical="center" wrapText="1"/>
    </xf>
    <xf borderId="9" fillId="0" fontId="9" numFmtId="0" xfId="0" applyAlignment="1" applyBorder="1" applyFont="1">
      <alignment readingOrder="0" shrinkToFit="0" vertical="bottom" wrapText="0"/>
    </xf>
    <xf borderId="5" fillId="4" fontId="7" numFmtId="0" xfId="0" applyAlignment="1" applyBorder="1" applyFont="1">
      <alignment readingOrder="0" shrinkToFit="0" vertical="center" wrapText="1"/>
    </xf>
    <xf borderId="8" fillId="4" fontId="11" numFmtId="0" xfId="0" applyAlignment="1" applyBorder="1" applyFont="1">
      <alignment horizontal="right" shrinkToFit="0" vertical="center" wrapText="0"/>
    </xf>
    <xf borderId="8" fillId="4" fontId="7" numFmtId="49" xfId="0" applyAlignment="1" applyBorder="1" applyFont="1" applyNumberFormat="1">
      <alignment shrinkToFit="0" vertical="center" wrapText="1"/>
    </xf>
    <xf borderId="5" fillId="3" fontId="7" numFmtId="0" xfId="0" applyAlignment="1" applyBorder="1" applyFont="1">
      <alignment shrinkToFit="0" vertical="center" wrapText="0"/>
    </xf>
    <xf borderId="5" fillId="3" fontId="11" numFmtId="0" xfId="0" applyAlignment="1" applyBorder="1" applyFont="1">
      <alignment horizontal="right" shrinkToFit="0" vertical="center" wrapText="0"/>
    </xf>
    <xf borderId="5" fillId="3" fontId="7" numFmtId="49" xfId="0" applyAlignment="1" applyBorder="1" applyFont="1" applyNumberFormat="1">
      <alignment shrinkToFit="0" vertical="center" wrapText="1"/>
    </xf>
    <xf borderId="5" fillId="3" fontId="7" numFmtId="0" xfId="0" applyAlignment="1" applyBorder="1" applyFont="1">
      <alignment shrinkToFit="0" vertical="center" wrapText="1"/>
    </xf>
    <xf borderId="8" fillId="4" fontId="8" numFmtId="0" xfId="0" applyAlignment="1" applyBorder="1" applyFont="1">
      <alignment horizontal="right" readingOrder="0" shrinkToFit="0" vertical="center" wrapText="0"/>
    </xf>
    <xf borderId="8" fillId="4" fontId="12" numFmtId="49" xfId="0" applyAlignment="1" applyBorder="1" applyFont="1" applyNumberFormat="1">
      <alignment shrinkToFit="0" vertical="center" wrapText="1"/>
    </xf>
    <xf borderId="7" fillId="4" fontId="7" numFmtId="0" xfId="0" applyAlignment="1" applyBorder="1" applyFont="1">
      <alignment horizontal="right" shrinkToFit="0" vertical="center" wrapText="0"/>
    </xf>
    <xf borderId="8" fillId="4" fontId="7" numFmtId="0" xfId="0" applyAlignment="1" applyBorder="1" applyFont="1">
      <alignment shrinkToFit="0" vertical="center" wrapText="0"/>
    </xf>
    <xf borderId="8" fillId="4" fontId="13" numFmtId="0" xfId="0" applyAlignment="1" applyBorder="1" applyFont="1">
      <alignment horizontal="right" shrinkToFit="0" vertical="center" wrapText="0"/>
    </xf>
    <xf borderId="8" fillId="4" fontId="14" numFmtId="49" xfId="0" applyAlignment="1" applyBorder="1" applyFont="1" applyNumberFormat="1">
      <alignment shrinkToFit="0" vertical="center" wrapText="1"/>
    </xf>
    <xf borderId="8" fillId="4" fontId="14" numFmtId="0" xfId="0" applyAlignment="1" applyBorder="1" applyFont="1">
      <alignment shrinkToFit="0" vertical="center" wrapText="1"/>
    </xf>
    <xf borderId="5" fillId="3" fontId="13" numFmtId="0" xfId="0" applyAlignment="1" applyBorder="1" applyFont="1">
      <alignment horizontal="right" shrinkToFit="0" vertical="center" wrapText="0"/>
    </xf>
    <xf borderId="5" fillId="3" fontId="14" numFmtId="49" xfId="0" applyAlignment="1" applyBorder="1" applyFont="1" applyNumberFormat="1">
      <alignment shrinkToFit="0" vertical="center" wrapText="1"/>
    </xf>
    <xf borderId="5" fillId="3" fontId="14" numFmtId="0" xfId="0" applyAlignment="1" applyBorder="1" applyFont="1">
      <alignment shrinkToFit="0" vertical="center" wrapText="1"/>
    </xf>
    <xf borderId="5" fillId="3" fontId="14" numFmtId="0" xfId="0" applyAlignment="1" applyBorder="1" applyFont="1">
      <alignment readingOrder="0" shrinkToFit="0" vertical="center" wrapText="1"/>
    </xf>
    <xf borderId="8" fillId="3" fontId="7" numFmtId="0" xfId="0" applyAlignment="1" applyBorder="1" applyFont="1">
      <alignment shrinkToFit="0" vertical="center" wrapText="0"/>
    </xf>
    <xf borderId="8" fillId="3" fontId="13" numFmtId="0" xfId="0" applyAlignment="1" applyBorder="1" applyFont="1">
      <alignment horizontal="right" shrinkToFit="0" vertical="center" wrapText="0"/>
    </xf>
    <xf borderId="8" fillId="3" fontId="14" numFmtId="49" xfId="0" applyAlignment="1" applyBorder="1" applyFont="1" applyNumberFormat="1">
      <alignment shrinkToFit="0" vertical="center" wrapText="1"/>
    </xf>
    <xf borderId="8" fillId="3" fontId="14" numFmtId="0" xfId="0" applyAlignment="1" applyBorder="1" applyFont="1">
      <alignment shrinkToFit="0" vertical="center" wrapText="1"/>
    </xf>
    <xf borderId="5" fillId="4" fontId="13" numFmtId="0" xfId="0" applyAlignment="1" applyBorder="1" applyFont="1">
      <alignment horizontal="right" shrinkToFit="0" vertical="center" wrapText="0"/>
    </xf>
    <xf borderId="5" fillId="4" fontId="14" numFmtId="49" xfId="0" applyAlignment="1" applyBorder="1" applyFont="1" applyNumberFormat="1">
      <alignment shrinkToFit="0" vertical="center" wrapText="1"/>
    </xf>
    <xf borderId="5" fillId="4" fontId="14" numFmtId="0" xfId="0" applyAlignment="1" applyBorder="1" applyFont="1">
      <alignment shrinkToFit="0" vertical="center" wrapText="1"/>
    </xf>
    <xf borderId="8" fillId="4" fontId="13" numFmtId="0" xfId="0" applyAlignment="1" applyBorder="1" applyFont="1">
      <alignment horizontal="right" shrinkToFit="0" vertical="center" wrapText="0"/>
    </xf>
    <xf borderId="8" fillId="3" fontId="7" numFmtId="49" xfId="0" applyAlignment="1" applyBorder="1" applyFont="1" applyNumberFormat="1">
      <alignment readingOrder="0" shrinkToFit="0" vertical="center" wrapText="1"/>
    </xf>
    <xf borderId="8" fillId="3" fontId="7" numFmtId="0" xfId="0" applyAlignment="1" applyBorder="1" applyFont="1">
      <alignment shrinkToFit="0" vertical="center" wrapText="1"/>
    </xf>
    <xf borderId="8" fillId="3" fontId="7" numFmtId="0" xfId="0" applyAlignment="1" applyBorder="1" applyFont="1">
      <alignment readingOrder="0" shrinkToFit="0" vertical="center" wrapText="1"/>
    </xf>
    <xf borderId="5" fillId="3" fontId="14" numFmtId="49" xfId="0" applyAlignment="1" applyBorder="1" applyFont="1" applyNumberFormat="1">
      <alignment readingOrder="0" shrinkToFit="0" vertical="center" wrapText="1"/>
    </xf>
    <xf borderId="8" fillId="3" fontId="7" numFmtId="49" xfId="0" applyAlignment="1" applyBorder="1" applyFont="1" applyNumberFormat="1">
      <alignment shrinkToFit="0" vertical="center" wrapText="1"/>
    </xf>
    <xf borderId="5" fillId="3" fontId="7" numFmtId="49" xfId="0" applyAlignment="1" applyBorder="1" applyFont="1" applyNumberFormat="1">
      <alignment readingOrder="0" shrinkToFit="0" vertical="center" wrapText="1"/>
    </xf>
    <xf borderId="4" fillId="4" fontId="7" numFmtId="0" xfId="0" applyAlignment="1" applyBorder="1" applyFont="1">
      <alignment horizontal="right" shrinkToFit="0" vertical="center" wrapText="0"/>
    </xf>
    <xf borderId="5" fillId="4" fontId="13" numFmtId="0" xfId="0" applyAlignment="1" applyBorder="1" applyFont="1">
      <alignment horizontal="right" shrinkToFit="0" vertical="center" wrapText="0"/>
    </xf>
    <xf borderId="8" fillId="3" fontId="15" numFmtId="0" xfId="0" applyAlignment="1" applyBorder="1" applyFont="1">
      <alignment horizontal="right" readingOrder="0" shrinkToFit="0" vertical="center" wrapText="0"/>
    </xf>
    <xf borderId="5" fillId="4" fontId="8" numFmtId="0" xfId="0" applyAlignment="1" applyBorder="1" applyFont="1">
      <alignment horizontal="right" readingOrder="0" shrinkToFit="0" vertical="center" wrapText="0"/>
    </xf>
    <xf borderId="8" fillId="3" fontId="13" numFmtId="0" xfId="0" applyAlignment="1" applyBorder="1" applyFont="1">
      <alignment horizontal="right" shrinkToFit="0" vertical="center" wrapText="0"/>
    </xf>
    <xf borderId="5" fillId="4" fontId="15" numFmtId="0" xfId="0" applyAlignment="1" applyBorder="1" applyFont="1">
      <alignment horizontal="right" shrinkToFit="0" vertical="center" wrapText="0"/>
    </xf>
    <xf borderId="8" fillId="4" fontId="15" numFmtId="0" xfId="0" applyAlignment="1" applyBorder="1" applyFont="1">
      <alignment horizontal="right" shrinkToFit="0" vertical="center" wrapText="0"/>
    </xf>
    <xf borderId="5" fillId="4" fontId="16" numFmtId="49" xfId="0" applyAlignment="1" applyBorder="1" applyFont="1" applyNumberFormat="1">
      <alignment shrinkToFit="0" vertical="center" wrapText="1"/>
    </xf>
    <xf borderId="8" fillId="4" fontId="13" numFmtId="0" xfId="0" applyAlignment="1" applyBorder="1" applyFont="1">
      <alignment horizontal="right" readingOrder="0" shrinkToFit="0" vertical="center" wrapText="0"/>
    </xf>
    <xf borderId="5" fillId="3" fontId="13" numFmtId="0" xfId="0" applyAlignment="1" applyBorder="1" applyFont="1">
      <alignment horizontal="right" readingOrder="0" shrinkToFit="0" vertical="center" wrapText="0"/>
    </xf>
    <xf borderId="5" fillId="4" fontId="14" numFmtId="0" xfId="0" applyAlignment="1" applyBorder="1" applyFont="1">
      <alignment readingOrder="0" shrinkToFit="0" vertical="center" wrapText="1"/>
    </xf>
    <xf borderId="0" fillId="0" fontId="17" numFmtId="0" xfId="0" applyAlignment="1" applyFont="1">
      <alignment vertical="bottom"/>
    </xf>
    <xf borderId="8" fillId="3" fontId="15" numFmtId="0" xfId="0" applyAlignment="1" applyBorder="1" applyFont="1">
      <alignment horizontal="right" shrinkToFit="0" vertical="center" wrapText="0"/>
    </xf>
    <xf borderId="5" fillId="3" fontId="15" numFmtId="0" xfId="0" applyAlignment="1" applyBorder="1" applyFont="1">
      <alignment horizontal="right" shrinkToFit="0" vertical="center" wrapText="0"/>
    </xf>
    <xf borderId="8" fillId="4" fontId="14" numFmtId="0" xfId="0" applyAlignment="1" applyBorder="1" applyFont="1">
      <alignment readingOrder="0" shrinkToFit="0" vertical="center" wrapText="1"/>
    </xf>
    <xf borderId="5" fillId="4" fontId="13" numFmtId="0" xfId="0" applyAlignment="1" applyBorder="1" applyFont="1">
      <alignment horizontal="right" readingOrder="0" shrinkToFit="0" vertical="center" wrapText="0"/>
    </xf>
    <xf borderId="8" fillId="4" fontId="7" numFmtId="0" xfId="0" applyAlignment="1" applyBorder="1" applyFont="1">
      <alignment readingOrder="0" shrinkToFit="0" vertical="center" wrapText="1"/>
    </xf>
    <xf borderId="8" fillId="3" fontId="15" numFmtId="0" xfId="0" applyAlignment="1" applyBorder="1" applyFont="1">
      <alignment horizontal="right" shrinkToFit="0" vertical="center" wrapText="0"/>
    </xf>
    <xf borderId="8" fillId="3" fontId="14" numFmtId="0" xfId="0" applyAlignment="1" applyBorder="1" applyFont="1">
      <alignment readingOrder="0" shrinkToFit="0" vertical="center" wrapText="1"/>
    </xf>
    <xf borderId="5" fillId="4" fontId="7" numFmtId="49" xfId="0" applyAlignment="1" applyBorder="1" applyFont="1" applyNumberFormat="1">
      <alignment readingOrder="0" shrinkToFit="0" vertical="center" wrapText="1"/>
    </xf>
    <xf borderId="8" fillId="3" fontId="13" numFmtId="0" xfId="0" applyAlignment="1" applyBorder="1" applyFont="1">
      <alignment horizontal="right" readingOrder="0" shrinkToFit="0" vertical="center" wrapText="0"/>
    </xf>
    <xf borderId="5" fillId="4" fontId="18" numFmtId="49" xfId="0" applyAlignment="1" applyBorder="1" applyFont="1" applyNumberFormat="1">
      <alignment readingOrder="0" shrinkToFit="0" vertical="center" wrapText="1"/>
    </xf>
    <xf borderId="5" fillId="3" fontId="19" numFmtId="0" xfId="0" applyAlignment="1" applyBorder="1" applyFont="1">
      <alignment horizontal="right" readingOrder="0" shrinkToFit="0" vertical="center" wrapText="0"/>
    </xf>
    <xf borderId="5" fillId="3" fontId="7" numFmtId="0" xfId="0" applyAlignment="1" applyBorder="1" applyFont="1">
      <alignment shrinkToFit="0" vertical="center" wrapText="1"/>
    </xf>
    <xf borderId="8" fillId="4" fontId="15" numFmtId="0" xfId="0" applyAlignment="1" applyBorder="1" applyFont="1">
      <alignment horizontal="right" readingOrder="0" shrinkToFit="0" vertical="center" wrapText="0"/>
    </xf>
    <xf borderId="5" fillId="4" fontId="15" numFmtId="0" xfId="0" applyAlignment="1" applyBorder="1" applyFont="1">
      <alignment horizontal="right" readingOrder="0" shrinkToFit="0" vertical="center" wrapText="0"/>
    </xf>
    <xf borderId="10" fillId="3" fontId="7" numFmtId="0" xfId="0" applyAlignment="1" applyBorder="1" applyFont="1">
      <alignment horizontal="right" shrinkToFit="0" vertical="center" wrapText="0"/>
    </xf>
    <xf borderId="11" fillId="4" fontId="7" numFmtId="0" xfId="0" applyAlignment="1" applyBorder="1" applyFont="1">
      <alignment shrinkToFit="0" vertical="center" wrapText="0"/>
    </xf>
    <xf borderId="11" fillId="4" fontId="8" numFmtId="0" xfId="0" applyAlignment="1" applyBorder="1" applyFont="1">
      <alignment horizontal="right" shrinkToFit="0" vertical="center" wrapText="0"/>
    </xf>
    <xf borderId="11" fillId="4" fontId="20" numFmtId="49" xfId="0" applyAlignment="1" applyBorder="1" applyFont="1" applyNumberFormat="1">
      <alignment shrinkToFit="0" vertical="center" wrapText="1"/>
    </xf>
    <xf borderId="11" fillId="4" fontId="7" numFmtId="0" xfId="0" applyAlignment="1" applyBorder="1" applyFont="1">
      <alignment shrinkToFit="0" vertical="center" wrapText="1"/>
    </xf>
    <xf borderId="11" fillId="4" fontId="7" numFmtId="0" xfId="0" applyAlignment="1" applyBorder="1" applyFont="1">
      <alignment readingOrder="0" shrinkToFit="0" vertical="center" wrapText="1"/>
    </xf>
    <xf borderId="12" fillId="0" fontId="9" numFmtId="0" xfId="0" applyAlignment="1" applyBorder="1" applyFont="1">
      <alignment readingOrder="0" shrinkToFit="0" vertical="bottom" wrapText="0"/>
    </xf>
    <xf borderId="13" fillId="2" fontId="21" numFmtId="0" xfId="0" applyAlignment="1" applyBorder="1" applyFont="1">
      <alignment readingOrder="0"/>
    </xf>
    <xf borderId="14" fillId="2" fontId="22" numFmtId="0" xfId="0" applyAlignment="1" applyBorder="1" applyFont="1">
      <alignment horizontal="left" readingOrder="0" shrinkToFit="0" wrapText="1"/>
    </xf>
    <xf borderId="15" fillId="2" fontId="22" numFmtId="0" xfId="0" applyAlignment="1" applyBorder="1" applyFont="1">
      <alignment horizontal="left" readingOrder="0" shrinkToFit="0" wrapText="1"/>
    </xf>
    <xf borderId="0" fillId="0" fontId="21" numFmtId="0" xfId="0" applyAlignment="1" applyFont="1">
      <alignment readingOrder="0"/>
    </xf>
    <xf borderId="16" fillId="0" fontId="0" numFmtId="0" xfId="0" applyAlignment="1" applyBorder="1" applyFont="1">
      <alignment readingOrder="0"/>
    </xf>
    <xf borderId="0" fillId="0" fontId="23" numFmtId="0" xfId="0" applyFont="1"/>
    <xf borderId="0" fillId="4" fontId="24" numFmtId="0" xfId="0" applyFont="1"/>
    <xf borderId="17" fillId="0" fontId="23" numFmtId="0" xfId="0" applyBorder="1" applyFont="1"/>
    <xf borderId="16" fillId="0" fontId="0" numFmtId="0" xfId="0" applyAlignment="1" applyBorder="1" applyFont="1">
      <alignment horizontal="left" readingOrder="0" shrinkToFit="0" wrapText="1"/>
    </xf>
    <xf borderId="17" fillId="4" fontId="24" numFmtId="0" xfId="0" applyBorder="1" applyFont="1"/>
    <xf borderId="0" fillId="4" fontId="25" numFmtId="0" xfId="0" applyFont="1"/>
    <xf borderId="18" fillId="0" fontId="21" numFmtId="0" xfId="0" applyAlignment="1" applyBorder="1" applyFont="1">
      <alignment readingOrder="0"/>
    </xf>
    <xf borderId="19" fillId="0" fontId="23" numFmtId="0" xfId="0" applyBorder="1" applyFont="1"/>
    <xf borderId="20" fillId="0" fontId="23" numFmtId="0" xfId="0" applyBorder="1" applyFont="1"/>
    <xf borderId="0" fillId="0" fontId="1" numFmtId="0" xfId="0" applyAlignment="1" applyFont="1">
      <alignment vertical="bottom"/>
    </xf>
    <xf borderId="0" fillId="0" fontId="1" numFmtId="0" xfId="0" applyAlignment="1" applyFont="1">
      <alignment readingOrder="0" vertical="bottom"/>
    </xf>
    <xf borderId="0" fillId="0" fontId="5" numFmtId="0" xfId="0" applyAlignment="1" applyFont="1">
      <alignment horizontal="center" readingOrder="0"/>
    </xf>
    <xf borderId="0" fillId="2" fontId="21" numFmtId="0" xfId="0" applyAlignment="1" applyFont="1">
      <alignment horizontal="center" readingOrder="0"/>
    </xf>
    <xf borderId="0" fillId="0" fontId="3" numFmtId="0" xfId="0" applyAlignment="1" applyFont="1">
      <alignment readingOrder="0"/>
    </xf>
    <xf borderId="0" fillId="4" fontId="25" numFmtId="0" xfId="0" applyAlignment="1" applyFont="1">
      <alignment horizontal="left"/>
    </xf>
    <xf borderId="0" fillId="0" fontId="3" numFmtId="0" xfId="0" applyFont="1"/>
    <xf borderId="13" fillId="5" fontId="1" numFmtId="0" xfId="0" applyAlignment="1" applyBorder="1" applyFill="1" applyFont="1">
      <alignment readingOrder="0" vertical="bottom"/>
    </xf>
    <xf borderId="14" fillId="0" fontId="26" numFmtId="0" xfId="0" applyBorder="1" applyFont="1"/>
    <xf borderId="15" fillId="0" fontId="26" numFmtId="0" xfId="0" applyBorder="1" applyFont="1"/>
    <xf borderId="0" fillId="4" fontId="27" numFmtId="0" xfId="0" applyAlignment="1" applyFont="1">
      <alignment horizontal="left" readingOrder="0" shrinkToFit="0" wrapText="1"/>
    </xf>
    <xf borderId="0" fillId="0" fontId="4" numFmtId="0" xfId="0" applyAlignment="1" applyFont="1">
      <alignment vertical="bottom"/>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H89" displayName="Group_Heuristic_Evaluations" name="Group_Heuristic_Evaluations" id="1">
  <autoFilter ref="$A$10:$H$89"/>
  <tableColumns count="8">
    <tableColumn name="Problem #" id="1"/>
    <tableColumn name="Heuristic " id="2"/>
    <tableColumn name="Task" id="3"/>
    <tableColumn name="Severity" id="4"/>
    <tableColumn name="Description" id="5"/>
    <tableColumn name="Rationale" id="6"/>
    <tableColumn name="Fix" id="7"/>
    <tableColumn name="Found by" id="8"/>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VmgpMQWZjLcIfM6k_g9zeiEJJ_TwMpz9/view?usp=share_link" TargetMode="External"/><Relationship Id="rId2" Type="http://schemas.openxmlformats.org/officeDocument/2006/relationships/hyperlink" Target="https://drive.google.com/file/d/1VmgpMQWZjLcIfM6k_g9zeiEJJ_TwMpz9/view?usp=share_link" TargetMode="External"/><Relationship Id="rId3" Type="http://schemas.openxmlformats.org/officeDocument/2006/relationships/hyperlink" Target="https://drive.google.com/file/d/1CE86zqlPVjmHEym5067N38jTUmZT3Xjs/view?usp=share_link" TargetMode="External"/><Relationship Id="rId4" Type="http://schemas.openxmlformats.org/officeDocument/2006/relationships/hyperlink" Target="https://drive.google.com/file/d/1EkBUgF8ndZ5mzZRKhSEQUoFf4Y2yeRtj/view?usp=share_link" TargetMode="External"/><Relationship Id="rId11" Type="http://schemas.openxmlformats.org/officeDocument/2006/relationships/table" Target="../tables/table1.xml"/><Relationship Id="rId9" Type="http://schemas.openxmlformats.org/officeDocument/2006/relationships/drawing" Target="../drawings/drawing1.xml"/><Relationship Id="rId5" Type="http://schemas.openxmlformats.org/officeDocument/2006/relationships/hyperlink" Target="https://drive.google.com/file/d/1KMCsj_Zg20G_eX5jTGtPC9Py9fsoLwyO/view?usp=share_link" TargetMode="External"/><Relationship Id="rId6" Type="http://schemas.openxmlformats.org/officeDocument/2006/relationships/hyperlink" Target="https://drive.google.com/file/d/1QrFcNTBLKBpoXcx8ntHbQwBBYrT9_RSB/view?usp=share_link" TargetMode="External"/><Relationship Id="rId7" Type="http://schemas.openxmlformats.org/officeDocument/2006/relationships/hyperlink" Target="https://drive.google.com/file/d/1P-v86Hui_O3MRR9qBWxFe8gPqfmHS0XQ/view?usp=share_link" TargetMode="External"/><Relationship Id="rId8" Type="http://schemas.openxmlformats.org/officeDocument/2006/relationships/hyperlink" Target="https://drive.google.com/file/d/1srUjPRYPOg65p0SQJKUI17c_Y2mGbUCC/view?usp=sharing"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26.25"/>
    <col customWidth="1" min="3" max="10" width="22.63"/>
    <col customWidth="1" min="11" max="11" width="15.13"/>
  </cols>
  <sheetData>
    <row r="1">
      <c r="A1" s="1" t="s">
        <v>0</v>
      </c>
      <c r="B1" s="2" t="s">
        <v>1</v>
      </c>
      <c r="G1" s="3"/>
    </row>
    <row r="2">
      <c r="A2" s="4"/>
      <c r="B2" s="4"/>
      <c r="C2" s="4"/>
      <c r="D2" s="4"/>
      <c r="E2" s="4"/>
      <c r="F2" s="3"/>
      <c r="G2" s="3"/>
    </row>
    <row r="3">
      <c r="A3" s="4"/>
      <c r="B3" s="5"/>
      <c r="C3" s="4"/>
      <c r="D3" s="6" t="s">
        <v>2</v>
      </c>
      <c r="F3" s="3"/>
      <c r="G3" s="3"/>
    </row>
    <row r="4">
      <c r="A4" s="7" t="s">
        <v>3</v>
      </c>
      <c r="B4" s="8" t="s">
        <v>4</v>
      </c>
      <c r="C4" s="5"/>
      <c r="D4" s="7" t="s">
        <v>5</v>
      </c>
      <c r="E4" s="5"/>
      <c r="F4" s="3"/>
      <c r="G4" s="3"/>
    </row>
    <row r="5">
      <c r="A5" s="7" t="s">
        <v>6</v>
      </c>
      <c r="B5" s="6" t="s">
        <v>7</v>
      </c>
      <c r="C5" s="5"/>
      <c r="D5" s="7" t="s">
        <v>8</v>
      </c>
      <c r="E5" s="5"/>
      <c r="F5" s="3"/>
      <c r="G5" s="3"/>
    </row>
    <row r="6">
      <c r="A6" s="7" t="s">
        <v>9</v>
      </c>
      <c r="B6" s="6" t="s">
        <v>10</v>
      </c>
      <c r="C6" s="5"/>
      <c r="D6" s="7" t="s">
        <v>11</v>
      </c>
      <c r="E6" s="5"/>
      <c r="F6" s="3"/>
      <c r="G6" s="3"/>
    </row>
    <row r="7">
      <c r="A7" s="4"/>
      <c r="B7" s="4"/>
      <c r="C7" s="4"/>
      <c r="D7" s="7" t="s">
        <v>12</v>
      </c>
      <c r="E7" s="5"/>
      <c r="F7" s="3"/>
      <c r="G7" s="3"/>
    </row>
    <row r="8">
      <c r="A8" s="3"/>
      <c r="B8" s="3"/>
      <c r="C8" s="3"/>
      <c r="D8" s="3"/>
      <c r="E8" s="3"/>
      <c r="F8" s="3"/>
      <c r="G8" s="3"/>
    </row>
    <row r="9" ht="55.5" customHeight="1">
      <c r="A9" s="3"/>
      <c r="B9" s="3"/>
      <c r="C9" s="3"/>
      <c r="D9" s="3"/>
      <c r="E9" s="9" t="s">
        <v>13</v>
      </c>
      <c r="F9" s="3"/>
      <c r="G9" s="3"/>
    </row>
    <row r="10" ht="28.5" customHeight="1">
      <c r="A10" s="10" t="s">
        <v>14</v>
      </c>
      <c r="B10" s="11" t="s">
        <v>15</v>
      </c>
      <c r="C10" s="11" t="s">
        <v>16</v>
      </c>
      <c r="D10" s="11" t="s">
        <v>17</v>
      </c>
      <c r="E10" s="11" t="s">
        <v>18</v>
      </c>
      <c r="F10" s="11" t="s">
        <v>19</v>
      </c>
      <c r="G10" s="11" t="s">
        <v>20</v>
      </c>
      <c r="H10" s="12" t="s">
        <v>21</v>
      </c>
    </row>
    <row r="11">
      <c r="A11" s="13">
        <f t="shared" ref="A11:A17" si="1">ROW() - 10</f>
        <v>1</v>
      </c>
      <c r="B11" s="14" t="s">
        <v>22</v>
      </c>
      <c r="C11" s="14" t="s">
        <v>23</v>
      </c>
      <c r="D11" s="15">
        <v>1.0</v>
      </c>
      <c r="E11" s="16" t="s">
        <v>24</v>
      </c>
      <c r="F11" s="17" t="s">
        <v>25</v>
      </c>
      <c r="G11" s="17" t="s">
        <v>26</v>
      </c>
      <c r="H11" s="18" t="s">
        <v>27</v>
      </c>
      <c r="I11" s="4"/>
      <c r="J11" s="4"/>
      <c r="K11" s="4"/>
      <c r="L11" s="4"/>
      <c r="M11" s="4"/>
      <c r="N11" s="4"/>
      <c r="O11" s="4"/>
      <c r="P11" s="4"/>
      <c r="Q11" s="4"/>
      <c r="R11" s="4"/>
      <c r="S11" s="4"/>
      <c r="T11" s="4"/>
      <c r="U11" s="4"/>
      <c r="V11" s="4"/>
      <c r="W11" s="4"/>
      <c r="X11" s="4"/>
      <c r="Y11" s="4"/>
      <c r="Z11" s="4"/>
      <c r="AA11" s="4"/>
      <c r="AB11" s="4"/>
      <c r="AC11" s="4"/>
      <c r="AD11" s="4"/>
      <c r="AE11" s="4"/>
    </row>
    <row r="12">
      <c r="A12" s="19">
        <f t="shared" si="1"/>
        <v>2</v>
      </c>
      <c r="B12" s="20" t="s">
        <v>28</v>
      </c>
      <c r="C12" s="20" t="s">
        <v>29</v>
      </c>
      <c r="D12" s="21">
        <v>1.0</v>
      </c>
      <c r="E12" s="22" t="s">
        <v>30</v>
      </c>
      <c r="F12" s="23" t="s">
        <v>31</v>
      </c>
      <c r="G12" s="23" t="s">
        <v>31</v>
      </c>
      <c r="H12" s="24" t="s">
        <v>27</v>
      </c>
      <c r="I12" s="4"/>
      <c r="J12" s="4"/>
      <c r="K12" s="4"/>
      <c r="L12" s="4"/>
      <c r="M12" s="4"/>
      <c r="N12" s="4"/>
      <c r="O12" s="4"/>
      <c r="P12" s="4"/>
      <c r="Q12" s="4"/>
      <c r="R12" s="4"/>
      <c r="S12" s="4"/>
      <c r="T12" s="4"/>
      <c r="U12" s="4"/>
      <c r="V12" s="4"/>
      <c r="W12" s="4"/>
      <c r="X12" s="4"/>
      <c r="Y12" s="4"/>
      <c r="Z12" s="4"/>
      <c r="AA12" s="4"/>
      <c r="AB12" s="4"/>
      <c r="AC12" s="4"/>
      <c r="AD12" s="4"/>
      <c r="AE12" s="4"/>
    </row>
    <row r="13">
      <c r="A13" s="13">
        <f t="shared" si="1"/>
        <v>3</v>
      </c>
      <c r="B13" s="14" t="s">
        <v>28</v>
      </c>
      <c r="C13" s="14" t="s">
        <v>32</v>
      </c>
      <c r="D13" s="15">
        <v>1.0</v>
      </c>
      <c r="E13" s="16" t="s">
        <v>33</v>
      </c>
      <c r="F13" s="17" t="s">
        <v>34</v>
      </c>
      <c r="G13" s="25" t="s">
        <v>35</v>
      </c>
      <c r="H13" s="18" t="s">
        <v>27</v>
      </c>
      <c r="I13" s="4"/>
      <c r="J13" s="4"/>
      <c r="K13" s="4"/>
      <c r="L13" s="4"/>
      <c r="M13" s="4"/>
      <c r="N13" s="4"/>
      <c r="O13" s="4"/>
      <c r="P13" s="4"/>
      <c r="Q13" s="4"/>
      <c r="R13" s="4"/>
      <c r="S13" s="4"/>
      <c r="T13" s="4"/>
      <c r="U13" s="4"/>
      <c r="V13" s="4"/>
      <c r="W13" s="4"/>
      <c r="X13" s="4"/>
      <c r="Y13" s="4"/>
      <c r="Z13" s="4"/>
      <c r="AA13" s="4"/>
      <c r="AB13" s="4"/>
      <c r="AC13" s="4"/>
      <c r="AD13" s="4"/>
      <c r="AE13" s="4"/>
    </row>
    <row r="14">
      <c r="A14" s="19">
        <f t="shared" si="1"/>
        <v>4</v>
      </c>
      <c r="B14" s="20" t="s">
        <v>36</v>
      </c>
      <c r="C14" s="20" t="s">
        <v>32</v>
      </c>
      <c r="D14" s="26">
        <v>1.0</v>
      </c>
      <c r="E14" s="27" t="s">
        <v>37</v>
      </c>
      <c r="F14" s="23" t="s">
        <v>38</v>
      </c>
      <c r="G14" s="23" t="s">
        <v>39</v>
      </c>
      <c r="H14" s="24" t="s">
        <v>40</v>
      </c>
      <c r="I14" s="4"/>
      <c r="J14" s="4"/>
      <c r="K14" s="4"/>
      <c r="L14" s="4"/>
      <c r="M14" s="4"/>
      <c r="N14" s="4"/>
      <c r="O14" s="4"/>
      <c r="P14" s="4"/>
      <c r="Q14" s="4"/>
      <c r="R14" s="4"/>
      <c r="S14" s="4"/>
      <c r="T14" s="4"/>
      <c r="U14" s="4"/>
      <c r="V14" s="4"/>
      <c r="W14" s="4"/>
      <c r="X14" s="4"/>
      <c r="Y14" s="4"/>
      <c r="Z14" s="4"/>
      <c r="AA14" s="4"/>
      <c r="AB14" s="4"/>
      <c r="AC14" s="4"/>
      <c r="AD14" s="4"/>
      <c r="AE14" s="4"/>
    </row>
    <row r="15">
      <c r="A15" s="13">
        <f t="shared" si="1"/>
        <v>5</v>
      </c>
      <c r="B15" s="28" t="s">
        <v>36</v>
      </c>
      <c r="C15" s="28" t="s">
        <v>41</v>
      </c>
      <c r="D15" s="29">
        <v>1.0</v>
      </c>
      <c r="E15" s="30" t="s">
        <v>42</v>
      </c>
      <c r="F15" s="31" t="s">
        <v>43</v>
      </c>
      <c r="G15" s="31" t="s">
        <v>44</v>
      </c>
      <c r="H15" s="18" t="s">
        <v>45</v>
      </c>
      <c r="I15" s="4"/>
      <c r="J15" s="4"/>
      <c r="K15" s="4"/>
      <c r="L15" s="4"/>
      <c r="M15" s="4"/>
      <c r="N15" s="4"/>
      <c r="O15" s="4"/>
      <c r="P15" s="4"/>
      <c r="Q15" s="4"/>
      <c r="R15" s="4"/>
      <c r="S15" s="4"/>
      <c r="T15" s="4"/>
      <c r="U15" s="4"/>
      <c r="V15" s="4"/>
      <c r="W15" s="4"/>
      <c r="X15" s="4"/>
      <c r="Y15" s="4"/>
      <c r="Z15" s="4"/>
      <c r="AA15" s="4"/>
      <c r="AB15" s="4"/>
      <c r="AC15" s="4"/>
      <c r="AD15" s="4"/>
      <c r="AE15" s="4"/>
    </row>
    <row r="16">
      <c r="A16" s="19">
        <f t="shared" si="1"/>
        <v>6</v>
      </c>
      <c r="B16" s="20" t="s">
        <v>36</v>
      </c>
      <c r="C16" s="20" t="s">
        <v>29</v>
      </c>
      <c r="D16" s="32">
        <v>1.0</v>
      </c>
      <c r="E16" s="33" t="s">
        <v>46</v>
      </c>
      <c r="F16" s="23" t="s">
        <v>34</v>
      </c>
      <c r="G16" s="23" t="s">
        <v>47</v>
      </c>
      <c r="H16" s="24" t="s">
        <v>27</v>
      </c>
      <c r="I16" s="4"/>
      <c r="J16" s="4"/>
      <c r="K16" s="4"/>
      <c r="L16" s="4"/>
      <c r="M16" s="4"/>
      <c r="N16" s="4"/>
      <c r="O16" s="4"/>
      <c r="P16" s="4"/>
      <c r="Q16" s="4"/>
      <c r="R16" s="4"/>
      <c r="S16" s="4"/>
      <c r="T16" s="4"/>
      <c r="U16" s="4"/>
      <c r="V16" s="4"/>
      <c r="W16" s="4"/>
      <c r="X16" s="4"/>
      <c r="Y16" s="4"/>
      <c r="Z16" s="4"/>
      <c r="AA16" s="4"/>
      <c r="AB16" s="4"/>
      <c r="AC16" s="4"/>
      <c r="AD16" s="4"/>
      <c r="AE16" s="4"/>
    </row>
    <row r="17">
      <c r="A17" s="13">
        <f t="shared" si="1"/>
        <v>7</v>
      </c>
      <c r="B17" s="14" t="s">
        <v>36</v>
      </c>
      <c r="C17" s="14" t="s">
        <v>41</v>
      </c>
      <c r="D17" s="15">
        <v>1.0</v>
      </c>
      <c r="E17" s="16" t="s">
        <v>48</v>
      </c>
      <c r="F17" s="17" t="s">
        <v>49</v>
      </c>
      <c r="G17" s="17" t="s">
        <v>50</v>
      </c>
      <c r="H17" s="18" t="s">
        <v>27</v>
      </c>
      <c r="I17" s="4"/>
      <c r="J17" s="4"/>
      <c r="K17" s="4"/>
      <c r="L17" s="4"/>
      <c r="M17" s="4"/>
      <c r="N17" s="4"/>
      <c r="O17" s="4"/>
      <c r="P17" s="4"/>
      <c r="Q17" s="4"/>
      <c r="R17" s="4"/>
      <c r="S17" s="4"/>
      <c r="T17" s="4"/>
      <c r="U17" s="4"/>
      <c r="V17" s="4"/>
      <c r="W17" s="4"/>
      <c r="X17" s="4"/>
      <c r="Y17" s="4"/>
      <c r="Z17" s="4"/>
      <c r="AA17" s="4"/>
      <c r="AB17" s="4"/>
      <c r="AC17" s="4"/>
      <c r="AD17" s="4"/>
      <c r="AE17" s="4"/>
    </row>
    <row r="18">
      <c r="A18" s="34">
        <v>1.0</v>
      </c>
      <c r="B18" s="35" t="s">
        <v>51</v>
      </c>
      <c r="C18" s="20" t="s">
        <v>52</v>
      </c>
      <c r="D18" s="36">
        <v>2.0</v>
      </c>
      <c r="E18" s="37" t="s">
        <v>53</v>
      </c>
      <c r="F18" s="38" t="s">
        <v>54</v>
      </c>
      <c r="G18" s="38" t="s">
        <v>55</v>
      </c>
      <c r="H18" s="24" t="s">
        <v>56</v>
      </c>
      <c r="I18" s="4"/>
      <c r="J18" s="4"/>
      <c r="K18" s="4"/>
      <c r="L18" s="4"/>
      <c r="M18" s="4"/>
      <c r="N18" s="4"/>
      <c r="O18" s="4"/>
      <c r="P18" s="4"/>
      <c r="Q18" s="4"/>
      <c r="R18" s="4"/>
      <c r="S18" s="4"/>
      <c r="T18" s="4"/>
      <c r="U18" s="4"/>
      <c r="V18" s="4"/>
      <c r="W18" s="4"/>
      <c r="X18" s="4"/>
      <c r="Y18" s="4"/>
      <c r="Z18" s="4"/>
      <c r="AA18" s="4"/>
      <c r="AB18" s="4"/>
      <c r="AC18" s="4"/>
      <c r="AD18" s="4"/>
      <c r="AE18" s="4"/>
    </row>
    <row r="19">
      <c r="A19" s="13">
        <f t="shared" ref="A19:A89" si="2">ROW() - 10</f>
        <v>9</v>
      </c>
      <c r="B19" s="28" t="s">
        <v>51</v>
      </c>
      <c r="C19" s="28" t="s">
        <v>32</v>
      </c>
      <c r="D19" s="39">
        <v>2.0</v>
      </c>
      <c r="E19" s="40" t="s">
        <v>57</v>
      </c>
      <c r="F19" s="41" t="s">
        <v>58</v>
      </c>
      <c r="G19" s="42" t="s">
        <v>59</v>
      </c>
      <c r="H19" s="18" t="s">
        <v>60</v>
      </c>
      <c r="I19" s="4"/>
      <c r="J19" s="4"/>
      <c r="K19" s="4"/>
      <c r="L19" s="4"/>
      <c r="M19" s="4"/>
      <c r="N19" s="4"/>
      <c r="O19" s="4"/>
      <c r="P19" s="4"/>
      <c r="Q19" s="4"/>
      <c r="R19" s="4"/>
      <c r="S19" s="4"/>
      <c r="T19" s="4"/>
      <c r="U19" s="4"/>
      <c r="V19" s="4"/>
      <c r="W19" s="4"/>
      <c r="X19" s="4"/>
      <c r="Y19" s="4"/>
      <c r="Z19" s="4"/>
      <c r="AA19" s="4"/>
      <c r="AB19" s="4"/>
      <c r="AC19" s="4"/>
      <c r="AD19" s="4"/>
      <c r="AE19" s="4"/>
    </row>
    <row r="20">
      <c r="A20" s="19">
        <f t="shared" si="2"/>
        <v>10</v>
      </c>
      <c r="B20" s="43" t="s">
        <v>61</v>
      </c>
      <c r="C20" s="43" t="s">
        <v>29</v>
      </c>
      <c r="D20" s="44">
        <v>2.0</v>
      </c>
      <c r="E20" s="45" t="s">
        <v>62</v>
      </c>
      <c r="F20" s="46" t="s">
        <v>63</v>
      </c>
      <c r="G20" s="46" t="s">
        <v>64</v>
      </c>
      <c r="H20" s="24" t="s">
        <v>60</v>
      </c>
      <c r="I20" s="4"/>
      <c r="J20" s="4"/>
      <c r="K20" s="4"/>
      <c r="L20" s="4"/>
      <c r="M20" s="4"/>
      <c r="N20" s="4"/>
      <c r="O20" s="4"/>
      <c r="P20" s="4"/>
      <c r="Q20" s="4"/>
      <c r="R20" s="4"/>
      <c r="S20" s="4"/>
      <c r="T20" s="4"/>
      <c r="U20" s="4"/>
      <c r="V20" s="4"/>
      <c r="W20" s="4"/>
      <c r="X20" s="4"/>
      <c r="Y20" s="4"/>
      <c r="Z20" s="4"/>
      <c r="AA20" s="4"/>
      <c r="AB20" s="4"/>
      <c r="AC20" s="4"/>
      <c r="AD20" s="4"/>
      <c r="AE20" s="4"/>
    </row>
    <row r="21">
      <c r="A21" s="13">
        <f t="shared" si="2"/>
        <v>11</v>
      </c>
      <c r="B21" s="14" t="s">
        <v>22</v>
      </c>
      <c r="C21" s="14" t="s">
        <v>29</v>
      </c>
      <c r="D21" s="47">
        <v>2.0</v>
      </c>
      <c r="E21" s="48" t="s">
        <v>65</v>
      </c>
      <c r="F21" s="49" t="s">
        <v>66</v>
      </c>
      <c r="G21" s="49" t="s">
        <v>67</v>
      </c>
      <c r="H21" s="18" t="s">
        <v>60</v>
      </c>
      <c r="I21" s="4"/>
      <c r="J21" s="4"/>
      <c r="K21" s="4"/>
      <c r="L21" s="4"/>
      <c r="M21" s="4"/>
      <c r="N21" s="4"/>
      <c r="O21" s="4"/>
      <c r="P21" s="4"/>
      <c r="Q21" s="4"/>
      <c r="R21" s="4"/>
      <c r="S21" s="4"/>
      <c r="T21" s="4"/>
      <c r="U21" s="4"/>
      <c r="V21" s="4"/>
      <c r="W21" s="4"/>
      <c r="X21" s="4"/>
      <c r="Y21" s="4"/>
      <c r="Z21" s="4"/>
      <c r="AA21" s="4"/>
      <c r="AB21" s="4"/>
      <c r="AC21" s="4"/>
      <c r="AD21" s="4"/>
      <c r="AE21" s="4"/>
    </row>
    <row r="22">
      <c r="A22" s="19">
        <f t="shared" si="2"/>
        <v>12</v>
      </c>
      <c r="B22" s="20" t="s">
        <v>22</v>
      </c>
      <c r="C22" s="20" t="s">
        <v>52</v>
      </c>
      <c r="D22" s="50">
        <v>2.0</v>
      </c>
      <c r="E22" s="27" t="s">
        <v>68</v>
      </c>
      <c r="F22" s="23" t="s">
        <v>69</v>
      </c>
      <c r="G22" s="23" t="s">
        <v>70</v>
      </c>
      <c r="H22" s="24" t="s">
        <v>71</v>
      </c>
      <c r="I22" s="4"/>
      <c r="J22" s="4"/>
      <c r="K22" s="4"/>
      <c r="L22" s="4"/>
      <c r="M22" s="4"/>
      <c r="N22" s="4"/>
      <c r="O22" s="4"/>
      <c r="P22" s="4"/>
      <c r="Q22" s="4"/>
      <c r="R22" s="4"/>
      <c r="S22" s="4"/>
      <c r="T22" s="4"/>
      <c r="U22" s="4"/>
      <c r="V22" s="4"/>
      <c r="W22" s="4"/>
      <c r="X22" s="4"/>
      <c r="Y22" s="4"/>
      <c r="Z22" s="4"/>
      <c r="AA22" s="4"/>
      <c r="AB22" s="4"/>
      <c r="AC22" s="4"/>
      <c r="AD22" s="4"/>
      <c r="AE22" s="4"/>
    </row>
    <row r="23">
      <c r="A23" s="13">
        <f t="shared" si="2"/>
        <v>13</v>
      </c>
      <c r="B23" s="14" t="s">
        <v>22</v>
      </c>
      <c r="C23" s="14" t="s">
        <v>32</v>
      </c>
      <c r="D23" s="47">
        <v>2.0</v>
      </c>
      <c r="E23" s="16" t="s">
        <v>72</v>
      </c>
      <c r="F23" s="17" t="s">
        <v>73</v>
      </c>
      <c r="G23" s="17" t="s">
        <v>74</v>
      </c>
      <c r="H23" s="18" t="s">
        <v>45</v>
      </c>
      <c r="I23" s="4"/>
      <c r="J23" s="4"/>
      <c r="K23" s="4"/>
      <c r="L23" s="4"/>
      <c r="M23" s="4"/>
      <c r="N23" s="4"/>
      <c r="O23" s="4"/>
      <c r="P23" s="4"/>
      <c r="Q23" s="4"/>
      <c r="R23" s="4"/>
      <c r="S23" s="4"/>
      <c r="T23" s="4"/>
      <c r="U23" s="4"/>
      <c r="V23" s="4"/>
      <c r="W23" s="4"/>
      <c r="X23" s="4"/>
      <c r="Y23" s="4"/>
      <c r="Z23" s="4"/>
      <c r="AA23" s="4"/>
      <c r="AB23" s="4"/>
      <c r="AC23" s="4"/>
      <c r="AD23" s="4"/>
      <c r="AE23" s="4"/>
    </row>
    <row r="24">
      <c r="A24" s="19">
        <f t="shared" si="2"/>
        <v>14</v>
      </c>
      <c r="B24" s="43" t="s">
        <v>22</v>
      </c>
      <c r="C24" s="43" t="s">
        <v>23</v>
      </c>
      <c r="D24" s="44">
        <v>2.0</v>
      </c>
      <c r="E24" s="51" t="s">
        <v>75</v>
      </c>
      <c r="F24" s="52" t="s">
        <v>76</v>
      </c>
      <c r="G24" s="53" t="s">
        <v>77</v>
      </c>
      <c r="H24" s="24" t="s">
        <v>78</v>
      </c>
      <c r="I24" s="4"/>
      <c r="J24" s="4"/>
      <c r="K24" s="4"/>
      <c r="L24" s="4"/>
      <c r="M24" s="4"/>
      <c r="N24" s="4"/>
      <c r="O24" s="4"/>
      <c r="P24" s="4"/>
      <c r="Q24" s="4"/>
      <c r="R24" s="4"/>
      <c r="S24" s="4"/>
      <c r="T24" s="4"/>
      <c r="U24" s="4"/>
      <c r="V24" s="4"/>
      <c r="W24" s="4"/>
      <c r="X24" s="4"/>
      <c r="Y24" s="4"/>
      <c r="Z24" s="4"/>
      <c r="AA24" s="4"/>
      <c r="AB24" s="4"/>
      <c r="AC24" s="4"/>
      <c r="AD24" s="4"/>
      <c r="AE24" s="4"/>
    </row>
    <row r="25">
      <c r="A25" s="13">
        <f t="shared" si="2"/>
        <v>15</v>
      </c>
      <c r="B25" s="28" t="s">
        <v>79</v>
      </c>
      <c r="C25" s="28" t="s">
        <v>32</v>
      </c>
      <c r="D25" s="39">
        <v>2.0</v>
      </c>
      <c r="E25" s="40" t="s">
        <v>80</v>
      </c>
      <c r="F25" s="41" t="s">
        <v>81</v>
      </c>
      <c r="G25" s="41" t="s">
        <v>82</v>
      </c>
      <c r="H25" s="18" t="s">
        <v>83</v>
      </c>
      <c r="I25" s="4"/>
      <c r="J25" s="4"/>
      <c r="K25" s="4"/>
      <c r="L25" s="4"/>
      <c r="M25" s="4"/>
      <c r="N25" s="4"/>
      <c r="O25" s="4"/>
      <c r="P25" s="4"/>
      <c r="Q25" s="4"/>
      <c r="R25" s="4"/>
      <c r="S25" s="4"/>
      <c r="T25" s="4"/>
      <c r="U25" s="4"/>
      <c r="V25" s="4"/>
      <c r="W25" s="4"/>
      <c r="X25" s="4"/>
      <c r="Y25" s="4"/>
      <c r="Z25" s="4"/>
      <c r="AA25" s="4"/>
      <c r="AB25" s="4"/>
      <c r="AC25" s="4"/>
      <c r="AD25" s="4"/>
      <c r="AE25" s="4"/>
    </row>
    <row r="26">
      <c r="A26" s="19">
        <f t="shared" si="2"/>
        <v>16</v>
      </c>
      <c r="B26" s="20" t="s">
        <v>79</v>
      </c>
      <c r="C26" s="20" t="s">
        <v>41</v>
      </c>
      <c r="D26" s="50">
        <v>2.0</v>
      </c>
      <c r="E26" s="27" t="s">
        <v>84</v>
      </c>
      <c r="F26" s="23" t="s">
        <v>85</v>
      </c>
      <c r="G26" s="23" t="s">
        <v>86</v>
      </c>
      <c r="H26" s="24" t="s">
        <v>45</v>
      </c>
      <c r="I26" s="4"/>
      <c r="J26" s="4"/>
      <c r="K26" s="4"/>
      <c r="L26" s="4"/>
      <c r="M26" s="4"/>
      <c r="N26" s="4"/>
      <c r="O26" s="4"/>
      <c r="P26" s="4"/>
      <c r="Q26" s="4"/>
      <c r="R26" s="4"/>
      <c r="S26" s="4"/>
      <c r="T26" s="4"/>
      <c r="U26" s="4"/>
      <c r="V26" s="4"/>
      <c r="W26" s="4"/>
      <c r="X26" s="4"/>
      <c r="Y26" s="4"/>
      <c r="Z26" s="4"/>
      <c r="AA26" s="4"/>
      <c r="AB26" s="4"/>
      <c r="AC26" s="4"/>
      <c r="AD26" s="4"/>
      <c r="AE26" s="4"/>
    </row>
    <row r="27">
      <c r="A27" s="13">
        <f t="shared" si="2"/>
        <v>17</v>
      </c>
      <c r="B27" s="28" t="s">
        <v>87</v>
      </c>
      <c r="C27" s="28" t="s">
        <v>23</v>
      </c>
      <c r="D27" s="39">
        <v>2.0</v>
      </c>
      <c r="E27" s="40" t="s">
        <v>88</v>
      </c>
      <c r="F27" s="41" t="s">
        <v>89</v>
      </c>
      <c r="G27" s="41" t="s">
        <v>90</v>
      </c>
      <c r="H27" s="18" t="s">
        <v>60</v>
      </c>
      <c r="I27" s="4"/>
      <c r="J27" s="4"/>
      <c r="K27" s="4"/>
      <c r="L27" s="4"/>
      <c r="M27" s="4"/>
      <c r="N27" s="4"/>
      <c r="O27" s="4"/>
      <c r="P27" s="4"/>
      <c r="Q27" s="4"/>
      <c r="R27" s="4"/>
      <c r="S27" s="4"/>
      <c r="T27" s="4"/>
      <c r="U27" s="4"/>
      <c r="V27" s="4"/>
      <c r="W27" s="4"/>
      <c r="X27" s="4"/>
      <c r="Y27" s="4"/>
      <c r="Z27" s="4"/>
      <c r="AA27" s="4"/>
      <c r="AB27" s="4"/>
      <c r="AC27" s="4"/>
      <c r="AD27" s="4"/>
      <c r="AE27" s="4"/>
    </row>
    <row r="28">
      <c r="A28" s="19">
        <f t="shared" si="2"/>
        <v>18</v>
      </c>
      <c r="B28" s="43" t="s">
        <v>91</v>
      </c>
      <c r="C28" s="43" t="s">
        <v>23</v>
      </c>
      <c r="D28" s="44">
        <v>2.0</v>
      </c>
      <c r="E28" s="45" t="s">
        <v>92</v>
      </c>
      <c r="F28" s="46" t="s">
        <v>93</v>
      </c>
      <c r="G28" s="46" t="s">
        <v>94</v>
      </c>
      <c r="H28" s="24" t="s">
        <v>60</v>
      </c>
      <c r="I28" s="4"/>
      <c r="J28" s="4"/>
      <c r="K28" s="4"/>
      <c r="L28" s="4"/>
      <c r="M28" s="4"/>
      <c r="N28" s="4"/>
      <c r="O28" s="4"/>
      <c r="P28" s="4"/>
      <c r="Q28" s="4"/>
      <c r="R28" s="4"/>
      <c r="S28" s="4"/>
      <c r="T28" s="4"/>
      <c r="U28" s="4"/>
      <c r="V28" s="4"/>
      <c r="W28" s="4"/>
      <c r="X28" s="4"/>
      <c r="Y28" s="4"/>
      <c r="Z28" s="4"/>
      <c r="AA28" s="4"/>
      <c r="AB28" s="4"/>
      <c r="AC28" s="4"/>
      <c r="AD28" s="4"/>
      <c r="AE28" s="4"/>
    </row>
    <row r="29">
      <c r="A29" s="13">
        <f t="shared" si="2"/>
        <v>19</v>
      </c>
      <c r="B29" s="14" t="s">
        <v>91</v>
      </c>
      <c r="C29" s="14" t="s">
        <v>32</v>
      </c>
      <c r="D29" s="47">
        <v>2.0</v>
      </c>
      <c r="E29" s="16" t="s">
        <v>95</v>
      </c>
      <c r="F29" s="17" t="s">
        <v>96</v>
      </c>
      <c r="G29" s="17" t="s">
        <v>97</v>
      </c>
      <c r="H29" s="18" t="s">
        <v>45</v>
      </c>
      <c r="I29" s="4"/>
      <c r="J29" s="4"/>
      <c r="K29" s="4"/>
      <c r="L29" s="4"/>
      <c r="M29" s="4"/>
      <c r="N29" s="4"/>
      <c r="O29" s="4"/>
      <c r="P29" s="4"/>
      <c r="Q29" s="4"/>
      <c r="R29" s="4"/>
      <c r="S29" s="4"/>
      <c r="T29" s="4"/>
      <c r="U29" s="4"/>
      <c r="V29" s="4"/>
      <c r="W29" s="4"/>
      <c r="X29" s="4"/>
      <c r="Y29" s="4"/>
      <c r="Z29" s="4"/>
      <c r="AA29" s="4"/>
      <c r="AB29" s="4"/>
      <c r="AC29" s="4"/>
      <c r="AD29" s="4"/>
      <c r="AE29" s="4"/>
    </row>
    <row r="30">
      <c r="A30" s="19">
        <f t="shared" si="2"/>
        <v>20</v>
      </c>
      <c r="B30" s="20" t="s">
        <v>28</v>
      </c>
      <c r="C30" s="20" t="s">
        <v>41</v>
      </c>
      <c r="D30" s="50">
        <v>2.0</v>
      </c>
      <c r="E30" s="37" t="s">
        <v>98</v>
      </c>
      <c r="F30" s="38" t="s">
        <v>99</v>
      </c>
      <c r="G30" s="38" t="s">
        <v>100</v>
      </c>
      <c r="H30" s="24" t="s">
        <v>60</v>
      </c>
      <c r="I30" s="4"/>
      <c r="J30" s="4"/>
      <c r="K30" s="4"/>
      <c r="L30" s="4"/>
      <c r="M30" s="4"/>
      <c r="N30" s="4"/>
      <c r="O30" s="4"/>
      <c r="P30" s="4"/>
      <c r="Q30" s="4"/>
      <c r="R30" s="4"/>
      <c r="S30" s="4"/>
      <c r="T30" s="4"/>
      <c r="U30" s="4"/>
      <c r="V30" s="4"/>
      <c r="W30" s="4"/>
      <c r="X30" s="4"/>
      <c r="Y30" s="4"/>
      <c r="Z30" s="4"/>
      <c r="AA30" s="4"/>
      <c r="AB30" s="4"/>
      <c r="AC30" s="4"/>
      <c r="AD30" s="4"/>
      <c r="AE30" s="4"/>
    </row>
    <row r="31">
      <c r="A31" s="13">
        <f t="shared" si="2"/>
        <v>21</v>
      </c>
      <c r="B31" s="28" t="s">
        <v>28</v>
      </c>
      <c r="C31" s="28" t="s">
        <v>29</v>
      </c>
      <c r="D31" s="39">
        <v>2.0</v>
      </c>
      <c r="E31" s="54" t="s">
        <v>101</v>
      </c>
      <c r="F31" s="41" t="s">
        <v>102</v>
      </c>
      <c r="G31" s="41" t="s">
        <v>103</v>
      </c>
      <c r="H31" s="18" t="s">
        <v>104</v>
      </c>
      <c r="I31" s="4"/>
      <c r="J31" s="4"/>
      <c r="K31" s="4"/>
      <c r="L31" s="4"/>
      <c r="M31" s="4"/>
      <c r="N31" s="4"/>
      <c r="O31" s="4"/>
      <c r="P31" s="4"/>
      <c r="Q31" s="4"/>
      <c r="R31" s="4"/>
      <c r="S31" s="4"/>
      <c r="T31" s="4"/>
      <c r="U31" s="4"/>
      <c r="V31" s="4"/>
      <c r="W31" s="4"/>
      <c r="X31" s="4"/>
      <c r="Y31" s="4"/>
      <c r="Z31" s="4"/>
      <c r="AA31" s="4"/>
      <c r="AB31" s="4"/>
      <c r="AC31" s="4"/>
      <c r="AD31" s="4"/>
      <c r="AE31" s="4"/>
    </row>
    <row r="32">
      <c r="A32" s="19">
        <f t="shared" si="2"/>
        <v>22</v>
      </c>
      <c r="B32" s="20" t="s">
        <v>28</v>
      </c>
      <c r="C32" s="20" t="s">
        <v>29</v>
      </c>
      <c r="D32" s="50">
        <v>2.0</v>
      </c>
      <c r="E32" s="37" t="s">
        <v>105</v>
      </c>
      <c r="F32" s="38" t="s">
        <v>106</v>
      </c>
      <c r="G32" s="38" t="s">
        <v>107</v>
      </c>
      <c r="H32" s="24" t="s">
        <v>60</v>
      </c>
      <c r="I32" s="4"/>
      <c r="J32" s="4"/>
      <c r="K32" s="4"/>
      <c r="L32" s="4"/>
      <c r="M32" s="4"/>
      <c r="N32" s="4"/>
      <c r="O32" s="4"/>
      <c r="P32" s="4"/>
      <c r="Q32" s="4"/>
      <c r="R32" s="4"/>
      <c r="S32" s="4"/>
      <c r="T32" s="4"/>
      <c r="U32" s="4"/>
      <c r="V32" s="4"/>
      <c r="W32" s="4"/>
      <c r="X32" s="4"/>
      <c r="Y32" s="4"/>
      <c r="Z32" s="4"/>
      <c r="AA32" s="4"/>
      <c r="AB32" s="4"/>
      <c r="AC32" s="4"/>
      <c r="AD32" s="4"/>
      <c r="AE32" s="4"/>
    </row>
    <row r="33">
      <c r="A33" s="13">
        <f t="shared" si="2"/>
        <v>23</v>
      </c>
      <c r="B33" s="28" t="s">
        <v>28</v>
      </c>
      <c r="C33" s="28" t="s">
        <v>23</v>
      </c>
      <c r="D33" s="39">
        <v>2.0</v>
      </c>
      <c r="E33" s="30" t="s">
        <v>108</v>
      </c>
      <c r="F33" s="31" t="s">
        <v>109</v>
      </c>
      <c r="G33" s="31" t="s">
        <v>110</v>
      </c>
      <c r="H33" s="18" t="s">
        <v>40</v>
      </c>
      <c r="I33" s="4"/>
      <c r="J33" s="4"/>
      <c r="K33" s="4"/>
      <c r="L33" s="4"/>
      <c r="M33" s="4"/>
      <c r="N33" s="4"/>
      <c r="O33" s="4"/>
      <c r="P33" s="4"/>
      <c r="Q33" s="4"/>
      <c r="R33" s="4"/>
      <c r="S33" s="4"/>
      <c r="T33" s="4"/>
      <c r="U33" s="4"/>
      <c r="V33" s="4"/>
      <c r="W33" s="4"/>
      <c r="X33" s="4"/>
      <c r="Y33" s="4"/>
      <c r="Z33" s="4"/>
      <c r="AA33" s="4"/>
      <c r="AB33" s="4"/>
      <c r="AC33" s="4"/>
      <c r="AD33" s="4"/>
      <c r="AE33" s="4"/>
    </row>
    <row r="34">
      <c r="A34" s="19">
        <f t="shared" si="2"/>
        <v>24</v>
      </c>
      <c r="B34" s="43" t="s">
        <v>28</v>
      </c>
      <c r="C34" s="43" t="s">
        <v>52</v>
      </c>
      <c r="D34" s="44">
        <v>2.0</v>
      </c>
      <c r="E34" s="55" t="s">
        <v>111</v>
      </c>
      <c r="F34" s="52" t="s">
        <v>112</v>
      </c>
      <c r="G34" s="52" t="s">
        <v>113</v>
      </c>
      <c r="H34" s="24" t="s">
        <v>40</v>
      </c>
      <c r="I34" s="4"/>
      <c r="J34" s="4"/>
      <c r="K34" s="4"/>
      <c r="L34" s="4"/>
      <c r="M34" s="4"/>
      <c r="N34" s="4"/>
      <c r="O34" s="4"/>
      <c r="P34" s="4"/>
      <c r="Q34" s="4"/>
      <c r="R34" s="4"/>
      <c r="S34" s="4"/>
      <c r="T34" s="4"/>
      <c r="U34" s="4"/>
      <c r="V34" s="4"/>
      <c r="W34" s="4"/>
      <c r="X34" s="4"/>
      <c r="Y34" s="4"/>
      <c r="Z34" s="4"/>
      <c r="AA34" s="4"/>
      <c r="AB34" s="4"/>
      <c r="AC34" s="4"/>
      <c r="AD34" s="4"/>
      <c r="AE34" s="4"/>
    </row>
    <row r="35">
      <c r="A35" s="13">
        <f t="shared" si="2"/>
        <v>25</v>
      </c>
      <c r="B35" s="28" t="s">
        <v>28</v>
      </c>
      <c r="C35" s="28" t="s">
        <v>52</v>
      </c>
      <c r="D35" s="39">
        <v>2.0</v>
      </c>
      <c r="E35" s="56" t="s">
        <v>114</v>
      </c>
      <c r="F35" s="31" t="s">
        <v>115</v>
      </c>
      <c r="G35" s="31" t="s">
        <v>116</v>
      </c>
      <c r="H35" s="18" t="s">
        <v>45</v>
      </c>
      <c r="I35" s="4"/>
      <c r="J35" s="4"/>
      <c r="K35" s="4"/>
      <c r="L35" s="4"/>
      <c r="M35" s="4"/>
      <c r="N35" s="4"/>
      <c r="O35" s="4"/>
      <c r="P35" s="4"/>
      <c r="Q35" s="4"/>
      <c r="R35" s="4"/>
      <c r="S35" s="4"/>
      <c r="T35" s="4"/>
      <c r="U35" s="4"/>
      <c r="V35" s="4"/>
      <c r="W35" s="4"/>
      <c r="X35" s="4"/>
      <c r="Y35" s="4"/>
      <c r="Z35" s="4"/>
      <c r="AA35" s="4"/>
      <c r="AB35" s="4"/>
      <c r="AC35" s="4"/>
      <c r="AD35" s="4"/>
      <c r="AE35" s="4"/>
    </row>
    <row r="36">
      <c r="A36" s="19">
        <f t="shared" si="2"/>
        <v>26</v>
      </c>
      <c r="B36" s="20" t="s">
        <v>28</v>
      </c>
      <c r="C36" s="20" t="s">
        <v>32</v>
      </c>
      <c r="D36" s="21">
        <v>2.0</v>
      </c>
      <c r="E36" s="27" t="s">
        <v>117</v>
      </c>
      <c r="F36" s="23" t="s">
        <v>118</v>
      </c>
      <c r="G36" s="23" t="s">
        <v>119</v>
      </c>
      <c r="H36" s="24" t="s">
        <v>27</v>
      </c>
      <c r="I36" s="4"/>
      <c r="J36" s="4"/>
      <c r="K36" s="4"/>
      <c r="L36" s="4"/>
      <c r="M36" s="4"/>
      <c r="N36" s="4"/>
      <c r="O36" s="4"/>
      <c r="P36" s="4"/>
      <c r="Q36" s="4"/>
      <c r="R36" s="4"/>
      <c r="S36" s="4"/>
      <c r="T36" s="4"/>
      <c r="U36" s="4"/>
      <c r="V36" s="4"/>
      <c r="W36" s="4"/>
      <c r="X36" s="4"/>
      <c r="Y36" s="4"/>
      <c r="Z36" s="4"/>
      <c r="AA36" s="4"/>
      <c r="AB36" s="4"/>
      <c r="AC36" s="4"/>
      <c r="AD36" s="4"/>
      <c r="AE36" s="4"/>
    </row>
    <row r="37">
      <c r="A37" s="57">
        <f t="shared" si="2"/>
        <v>27</v>
      </c>
      <c r="B37" s="14" t="s">
        <v>120</v>
      </c>
      <c r="C37" s="14" t="s">
        <v>52</v>
      </c>
      <c r="D37" s="58">
        <v>2.0</v>
      </c>
      <c r="E37" s="48" t="s">
        <v>121</v>
      </c>
      <c r="F37" s="49" t="s">
        <v>122</v>
      </c>
      <c r="G37" s="49" t="s">
        <v>123</v>
      </c>
      <c r="H37" s="18" t="s">
        <v>124</v>
      </c>
      <c r="I37" s="4"/>
      <c r="J37" s="4"/>
      <c r="K37" s="4"/>
      <c r="L37" s="4"/>
      <c r="M37" s="4"/>
      <c r="N37" s="4"/>
      <c r="O37" s="4"/>
      <c r="P37" s="4"/>
      <c r="Q37" s="4"/>
      <c r="R37" s="4"/>
      <c r="S37" s="4"/>
      <c r="T37" s="4"/>
      <c r="U37" s="4"/>
      <c r="V37" s="4"/>
      <c r="W37" s="4"/>
      <c r="X37" s="4"/>
      <c r="Y37" s="4"/>
      <c r="Z37" s="4"/>
      <c r="AA37" s="4"/>
      <c r="AB37" s="4"/>
      <c r="AC37" s="4"/>
      <c r="AD37" s="4"/>
      <c r="AE37" s="4"/>
    </row>
    <row r="38">
      <c r="A38" s="34">
        <f t="shared" si="2"/>
        <v>28</v>
      </c>
      <c r="B38" s="20" t="s">
        <v>125</v>
      </c>
      <c r="C38" s="20" t="s">
        <v>52</v>
      </c>
      <c r="D38" s="36">
        <v>2.0</v>
      </c>
      <c r="E38" s="37" t="s">
        <v>126</v>
      </c>
      <c r="F38" s="38" t="s">
        <v>127</v>
      </c>
      <c r="G38" s="38" t="s">
        <v>128</v>
      </c>
      <c r="H38" s="24" t="s">
        <v>83</v>
      </c>
      <c r="I38" s="4"/>
      <c r="J38" s="4"/>
      <c r="K38" s="4"/>
      <c r="L38" s="4"/>
      <c r="M38" s="4"/>
      <c r="N38" s="4"/>
      <c r="O38" s="4"/>
      <c r="P38" s="4"/>
      <c r="Q38" s="4"/>
      <c r="R38" s="4"/>
      <c r="S38" s="4"/>
      <c r="T38" s="4"/>
      <c r="U38" s="4"/>
      <c r="V38" s="4"/>
      <c r="W38" s="4"/>
      <c r="X38" s="4"/>
      <c r="Y38" s="4"/>
      <c r="Z38" s="4"/>
      <c r="AA38" s="4"/>
      <c r="AB38" s="4"/>
      <c r="AC38" s="4"/>
      <c r="AD38" s="4"/>
      <c r="AE38" s="4"/>
    </row>
    <row r="39">
      <c r="A39" s="13">
        <f t="shared" si="2"/>
        <v>29</v>
      </c>
      <c r="B39" s="28" t="s">
        <v>125</v>
      </c>
      <c r="C39" s="28" t="s">
        <v>29</v>
      </c>
      <c r="D39" s="39">
        <v>2.0</v>
      </c>
      <c r="E39" s="40" t="s">
        <v>129</v>
      </c>
      <c r="F39" s="41" t="s">
        <v>130</v>
      </c>
      <c r="G39" s="41" t="s">
        <v>131</v>
      </c>
      <c r="H39" s="18" t="s">
        <v>60</v>
      </c>
      <c r="I39" s="4"/>
      <c r="J39" s="4"/>
      <c r="K39" s="4"/>
      <c r="L39" s="4"/>
      <c r="M39" s="4"/>
      <c r="N39" s="4"/>
      <c r="O39" s="4"/>
      <c r="P39" s="4"/>
      <c r="Q39" s="4"/>
      <c r="R39" s="4"/>
      <c r="S39" s="4"/>
      <c r="T39" s="4"/>
      <c r="U39" s="4"/>
      <c r="V39" s="4"/>
      <c r="W39" s="4"/>
      <c r="X39" s="4"/>
      <c r="Y39" s="4"/>
      <c r="Z39" s="4"/>
      <c r="AA39" s="4"/>
      <c r="AB39" s="4"/>
      <c r="AC39" s="4"/>
      <c r="AD39" s="4"/>
      <c r="AE39" s="4"/>
    </row>
    <row r="40">
      <c r="A40" s="19">
        <f t="shared" si="2"/>
        <v>30</v>
      </c>
      <c r="B40" s="43" t="s">
        <v>125</v>
      </c>
      <c r="C40" s="43" t="s">
        <v>52</v>
      </c>
      <c r="D40" s="59">
        <v>2.0</v>
      </c>
      <c r="E40" s="55" t="s">
        <v>132</v>
      </c>
      <c r="F40" s="52" t="s">
        <v>133</v>
      </c>
      <c r="G40" s="52" t="s">
        <v>134</v>
      </c>
      <c r="H40" s="24" t="s">
        <v>78</v>
      </c>
      <c r="I40" s="4"/>
      <c r="J40" s="4"/>
      <c r="K40" s="4"/>
      <c r="L40" s="4"/>
      <c r="M40" s="4"/>
      <c r="N40" s="4"/>
      <c r="O40" s="4"/>
      <c r="P40" s="4"/>
      <c r="Q40" s="4"/>
      <c r="R40" s="4"/>
      <c r="S40" s="4"/>
      <c r="T40" s="4"/>
      <c r="U40" s="4"/>
      <c r="V40" s="4"/>
      <c r="W40" s="4"/>
      <c r="X40" s="4"/>
      <c r="Y40" s="4"/>
      <c r="Z40" s="4"/>
      <c r="AA40" s="4"/>
      <c r="AB40" s="4"/>
      <c r="AC40" s="4"/>
      <c r="AD40" s="4"/>
      <c r="AE40" s="4"/>
    </row>
    <row r="41">
      <c r="A41" s="13">
        <f t="shared" si="2"/>
        <v>31</v>
      </c>
      <c r="B41" s="14" t="s">
        <v>135</v>
      </c>
      <c r="C41" s="14" t="s">
        <v>23</v>
      </c>
      <c r="D41" s="47">
        <v>2.0</v>
      </c>
      <c r="E41" s="48" t="s">
        <v>136</v>
      </c>
      <c r="F41" s="49" t="s">
        <v>137</v>
      </c>
      <c r="G41" s="49" t="s">
        <v>138</v>
      </c>
      <c r="H41" s="18" t="s">
        <v>139</v>
      </c>
      <c r="I41" s="4"/>
      <c r="J41" s="4"/>
      <c r="K41" s="4"/>
      <c r="L41" s="4"/>
      <c r="M41" s="4"/>
      <c r="N41" s="4"/>
      <c r="O41" s="4"/>
      <c r="P41" s="4"/>
      <c r="Q41" s="4"/>
      <c r="R41" s="4"/>
      <c r="S41" s="4"/>
      <c r="T41" s="4"/>
      <c r="U41" s="4"/>
      <c r="V41" s="4"/>
      <c r="W41" s="4"/>
      <c r="X41" s="4"/>
      <c r="Y41" s="4"/>
      <c r="Z41" s="4"/>
      <c r="AA41" s="4"/>
      <c r="AB41" s="4"/>
      <c r="AC41" s="4"/>
      <c r="AD41" s="4"/>
      <c r="AE41" s="4"/>
    </row>
    <row r="42">
      <c r="A42" s="19">
        <f t="shared" si="2"/>
        <v>32</v>
      </c>
      <c r="B42" s="20" t="s">
        <v>135</v>
      </c>
      <c r="C42" s="20" t="s">
        <v>41</v>
      </c>
      <c r="D42" s="50">
        <v>2.0</v>
      </c>
      <c r="E42" s="37" t="s">
        <v>140</v>
      </c>
      <c r="F42" s="38" t="s">
        <v>141</v>
      </c>
      <c r="G42" s="38" t="s">
        <v>142</v>
      </c>
      <c r="H42" s="24" t="s">
        <v>60</v>
      </c>
      <c r="I42" s="4"/>
      <c r="J42" s="4"/>
      <c r="K42" s="4"/>
      <c r="L42" s="4"/>
      <c r="M42" s="4"/>
      <c r="N42" s="4"/>
      <c r="O42" s="4"/>
      <c r="P42" s="4"/>
      <c r="Q42" s="4"/>
      <c r="R42" s="4"/>
      <c r="S42" s="4"/>
      <c r="T42" s="4"/>
      <c r="U42" s="4"/>
      <c r="V42" s="4"/>
      <c r="W42" s="4"/>
      <c r="X42" s="4"/>
      <c r="Y42" s="4"/>
      <c r="Z42" s="4"/>
      <c r="AA42" s="4"/>
      <c r="AB42" s="4"/>
      <c r="AC42" s="4"/>
      <c r="AD42" s="4"/>
      <c r="AE42" s="4"/>
    </row>
    <row r="43">
      <c r="A43" s="13">
        <f t="shared" si="2"/>
        <v>33</v>
      </c>
      <c r="B43" s="28" t="s">
        <v>135</v>
      </c>
      <c r="C43" s="28" t="s">
        <v>29</v>
      </c>
      <c r="D43" s="39">
        <v>2.0</v>
      </c>
      <c r="E43" s="40" t="s">
        <v>143</v>
      </c>
      <c r="F43" s="41" t="s">
        <v>144</v>
      </c>
      <c r="G43" s="41" t="s">
        <v>145</v>
      </c>
      <c r="H43" s="18" t="s">
        <v>60</v>
      </c>
      <c r="I43" s="4"/>
      <c r="J43" s="4"/>
      <c r="K43" s="4"/>
      <c r="L43" s="4"/>
      <c r="M43" s="4"/>
      <c r="N43" s="4"/>
      <c r="O43" s="4"/>
      <c r="P43" s="4"/>
      <c r="Q43" s="4"/>
      <c r="R43" s="4"/>
      <c r="S43" s="4"/>
      <c r="T43" s="4"/>
      <c r="U43" s="4"/>
      <c r="V43" s="4"/>
      <c r="W43" s="4"/>
      <c r="X43" s="4"/>
      <c r="Y43" s="4"/>
      <c r="Z43" s="4"/>
      <c r="AA43" s="4"/>
      <c r="AB43" s="4"/>
      <c r="AC43" s="4"/>
      <c r="AD43" s="4"/>
      <c r="AE43" s="4"/>
    </row>
    <row r="44">
      <c r="A44" s="19">
        <f t="shared" si="2"/>
        <v>34</v>
      </c>
      <c r="B44" s="20" t="s">
        <v>135</v>
      </c>
      <c r="C44" s="20" t="s">
        <v>29</v>
      </c>
      <c r="D44" s="50">
        <v>2.0</v>
      </c>
      <c r="E44" s="37" t="s">
        <v>146</v>
      </c>
      <c r="F44" s="38" t="s">
        <v>147</v>
      </c>
      <c r="G44" s="38" t="s">
        <v>148</v>
      </c>
      <c r="H44" s="24" t="s">
        <v>60</v>
      </c>
      <c r="I44" s="4"/>
      <c r="J44" s="4"/>
      <c r="K44" s="4"/>
      <c r="L44" s="4"/>
      <c r="M44" s="4"/>
      <c r="N44" s="4"/>
      <c r="O44" s="4"/>
      <c r="P44" s="4"/>
      <c r="Q44" s="4"/>
      <c r="R44" s="4"/>
      <c r="S44" s="4"/>
      <c r="T44" s="4"/>
      <c r="U44" s="4"/>
      <c r="V44" s="4"/>
      <c r="W44" s="4"/>
      <c r="X44" s="4"/>
      <c r="Y44" s="4"/>
      <c r="Z44" s="4"/>
      <c r="AA44" s="4"/>
      <c r="AB44" s="4"/>
      <c r="AC44" s="4"/>
      <c r="AD44" s="4"/>
      <c r="AE44" s="4"/>
    </row>
    <row r="45">
      <c r="A45" s="13">
        <f t="shared" si="2"/>
        <v>35</v>
      </c>
      <c r="B45" s="14" t="s">
        <v>135</v>
      </c>
      <c r="C45" s="14" t="s">
        <v>52</v>
      </c>
      <c r="D45" s="47">
        <v>2.0</v>
      </c>
      <c r="E45" s="16" t="s">
        <v>149</v>
      </c>
      <c r="F45" s="17" t="s">
        <v>150</v>
      </c>
      <c r="G45" s="17" t="s">
        <v>151</v>
      </c>
      <c r="H45" s="18" t="s">
        <v>45</v>
      </c>
      <c r="I45" s="4"/>
      <c r="J45" s="4"/>
      <c r="K45" s="4"/>
      <c r="L45" s="4"/>
      <c r="M45" s="4"/>
      <c r="N45" s="4"/>
      <c r="O45" s="4"/>
      <c r="P45" s="4"/>
      <c r="Q45" s="4"/>
      <c r="R45" s="4"/>
      <c r="S45" s="4"/>
      <c r="T45" s="4"/>
      <c r="U45" s="4"/>
      <c r="V45" s="4"/>
      <c r="W45" s="4"/>
      <c r="X45" s="4"/>
      <c r="Y45" s="4"/>
      <c r="Z45" s="4"/>
      <c r="AA45" s="4"/>
      <c r="AB45" s="4"/>
      <c r="AC45" s="4"/>
      <c r="AD45" s="4"/>
      <c r="AE45" s="4"/>
    </row>
    <row r="46">
      <c r="A46" s="19">
        <f t="shared" si="2"/>
        <v>36</v>
      </c>
      <c r="B46" s="20" t="s">
        <v>135</v>
      </c>
      <c r="C46" s="20" t="s">
        <v>52</v>
      </c>
      <c r="D46" s="32">
        <v>2.0</v>
      </c>
      <c r="E46" s="33" t="s">
        <v>152</v>
      </c>
      <c r="F46" s="23" t="s">
        <v>153</v>
      </c>
      <c r="G46" s="23" t="s">
        <v>154</v>
      </c>
      <c r="H46" s="24" t="s">
        <v>27</v>
      </c>
      <c r="I46" s="4"/>
      <c r="J46" s="4"/>
      <c r="K46" s="4"/>
      <c r="L46" s="4"/>
      <c r="M46" s="4"/>
      <c r="N46" s="4"/>
      <c r="O46" s="4"/>
      <c r="P46" s="4"/>
      <c r="Q46" s="4"/>
      <c r="R46" s="4"/>
      <c r="S46" s="4"/>
      <c r="T46" s="4"/>
      <c r="U46" s="4"/>
      <c r="V46" s="4"/>
      <c r="W46" s="4"/>
      <c r="X46" s="4"/>
      <c r="Y46" s="4"/>
      <c r="Z46" s="4"/>
      <c r="AA46" s="4"/>
      <c r="AB46" s="4"/>
      <c r="AC46" s="4"/>
      <c r="AD46" s="4"/>
      <c r="AE46" s="4"/>
    </row>
    <row r="47">
      <c r="A47" s="13">
        <f t="shared" si="2"/>
        <v>37</v>
      </c>
      <c r="B47" s="14" t="s">
        <v>135</v>
      </c>
      <c r="C47" s="14" t="s">
        <v>23</v>
      </c>
      <c r="D47" s="60">
        <v>2.0</v>
      </c>
      <c r="E47" s="16" t="s">
        <v>155</v>
      </c>
      <c r="F47" s="17" t="s">
        <v>156</v>
      </c>
      <c r="G47" s="17" t="s">
        <v>157</v>
      </c>
      <c r="H47" s="18" t="s">
        <v>27</v>
      </c>
      <c r="I47" s="4"/>
      <c r="J47" s="4"/>
      <c r="K47" s="4"/>
      <c r="L47" s="4"/>
      <c r="M47" s="4"/>
      <c r="N47" s="4"/>
      <c r="O47" s="4"/>
      <c r="P47" s="4"/>
      <c r="Q47" s="4"/>
      <c r="R47" s="4"/>
      <c r="S47" s="4"/>
      <c r="T47" s="4"/>
      <c r="U47" s="4"/>
      <c r="V47" s="4"/>
      <c r="W47" s="4"/>
      <c r="X47" s="4"/>
      <c r="Y47" s="4"/>
      <c r="Z47" s="4"/>
      <c r="AA47" s="4"/>
      <c r="AB47" s="4"/>
      <c r="AC47" s="4"/>
      <c r="AD47" s="4"/>
      <c r="AE47" s="4"/>
    </row>
    <row r="48">
      <c r="A48" s="19">
        <f t="shared" si="2"/>
        <v>38</v>
      </c>
      <c r="B48" s="43" t="s">
        <v>36</v>
      </c>
      <c r="C48" s="43" t="s">
        <v>23</v>
      </c>
      <c r="D48" s="44">
        <v>2.0</v>
      </c>
      <c r="E48" s="45" t="s">
        <v>158</v>
      </c>
      <c r="F48" s="46" t="s">
        <v>159</v>
      </c>
      <c r="G48" s="46" t="s">
        <v>160</v>
      </c>
      <c r="H48" s="24" t="s">
        <v>124</v>
      </c>
      <c r="I48" s="4"/>
      <c r="J48" s="4"/>
      <c r="K48" s="4"/>
      <c r="L48" s="4"/>
      <c r="M48" s="4"/>
      <c r="N48" s="4"/>
      <c r="O48" s="4"/>
      <c r="P48" s="4"/>
      <c r="Q48" s="4"/>
      <c r="R48" s="4"/>
      <c r="S48" s="4"/>
      <c r="T48" s="4"/>
      <c r="U48" s="4"/>
      <c r="V48" s="4"/>
      <c r="W48" s="4"/>
      <c r="X48" s="4"/>
      <c r="Y48" s="4"/>
      <c r="Z48" s="4"/>
      <c r="AA48" s="4"/>
      <c r="AB48" s="4"/>
      <c r="AC48" s="4"/>
      <c r="AD48" s="4"/>
      <c r="AE48" s="4"/>
    </row>
    <row r="49">
      <c r="A49" s="13">
        <f t="shared" si="2"/>
        <v>39</v>
      </c>
      <c r="B49" s="28" t="s">
        <v>36</v>
      </c>
      <c r="C49" s="28" t="s">
        <v>41</v>
      </c>
      <c r="D49" s="39">
        <v>2.0</v>
      </c>
      <c r="E49" s="40" t="s">
        <v>161</v>
      </c>
      <c r="F49" s="41" t="s">
        <v>162</v>
      </c>
      <c r="G49" s="41" t="s">
        <v>163</v>
      </c>
      <c r="H49" s="18" t="s">
        <v>60</v>
      </c>
      <c r="I49" s="4"/>
      <c r="J49" s="4"/>
      <c r="K49" s="4"/>
      <c r="L49" s="4"/>
      <c r="M49" s="4"/>
      <c r="N49" s="4"/>
      <c r="O49" s="4"/>
      <c r="P49" s="4"/>
      <c r="Q49" s="4"/>
      <c r="R49" s="4"/>
      <c r="S49" s="4"/>
      <c r="T49" s="4"/>
      <c r="U49" s="4"/>
      <c r="V49" s="4"/>
      <c r="W49" s="4"/>
      <c r="X49" s="4"/>
      <c r="Y49" s="4"/>
      <c r="Z49" s="4"/>
      <c r="AA49" s="4"/>
      <c r="AB49" s="4"/>
      <c r="AC49" s="4"/>
      <c r="AD49" s="4"/>
      <c r="AE49" s="4"/>
    </row>
    <row r="50">
      <c r="A50" s="19">
        <f t="shared" si="2"/>
        <v>40</v>
      </c>
      <c r="B50" s="43" t="s">
        <v>36</v>
      </c>
      <c r="C50" s="43" t="s">
        <v>41</v>
      </c>
      <c r="D50" s="44">
        <v>2.0</v>
      </c>
      <c r="E50" s="45" t="s">
        <v>164</v>
      </c>
      <c r="F50" s="46" t="s">
        <v>165</v>
      </c>
      <c r="G50" s="46" t="s">
        <v>166</v>
      </c>
      <c r="H50" s="24" t="s">
        <v>83</v>
      </c>
      <c r="I50" s="4"/>
      <c r="J50" s="4"/>
      <c r="K50" s="4"/>
      <c r="L50" s="4"/>
      <c r="M50" s="4"/>
      <c r="N50" s="4"/>
      <c r="O50" s="4"/>
      <c r="P50" s="4"/>
      <c r="Q50" s="4"/>
      <c r="R50" s="4"/>
      <c r="S50" s="4"/>
      <c r="T50" s="4"/>
      <c r="U50" s="4"/>
      <c r="V50" s="4"/>
      <c r="W50" s="4"/>
      <c r="X50" s="4"/>
      <c r="Y50" s="4"/>
      <c r="Z50" s="4"/>
      <c r="AA50" s="4"/>
      <c r="AB50" s="4"/>
      <c r="AC50" s="4"/>
      <c r="AD50" s="4"/>
      <c r="AE50" s="4"/>
    </row>
    <row r="51">
      <c r="A51" s="13">
        <f t="shared" si="2"/>
        <v>41</v>
      </c>
      <c r="B51" s="28" t="s">
        <v>36</v>
      </c>
      <c r="C51" s="28" t="s">
        <v>29</v>
      </c>
      <c r="D51" s="39">
        <v>2.0</v>
      </c>
      <c r="E51" s="40" t="s">
        <v>167</v>
      </c>
      <c r="F51" s="41" t="s">
        <v>168</v>
      </c>
      <c r="G51" s="41" t="s">
        <v>169</v>
      </c>
      <c r="H51" s="18" t="s">
        <v>60</v>
      </c>
      <c r="I51" s="4"/>
      <c r="J51" s="4"/>
      <c r="K51" s="4"/>
      <c r="L51" s="4"/>
      <c r="M51" s="4"/>
      <c r="N51" s="4"/>
      <c r="O51" s="4"/>
      <c r="P51" s="4"/>
      <c r="Q51" s="4"/>
      <c r="R51" s="4"/>
      <c r="S51" s="4"/>
      <c r="T51" s="4"/>
      <c r="U51" s="4"/>
      <c r="V51" s="4"/>
      <c r="W51" s="4"/>
      <c r="X51" s="4"/>
      <c r="Y51" s="4"/>
      <c r="Z51" s="4"/>
      <c r="AA51" s="4"/>
      <c r="AB51" s="4"/>
      <c r="AC51" s="4"/>
      <c r="AD51" s="4"/>
      <c r="AE51" s="4"/>
    </row>
    <row r="52">
      <c r="A52" s="19">
        <f t="shared" si="2"/>
        <v>42</v>
      </c>
      <c r="B52" s="43" t="s">
        <v>170</v>
      </c>
      <c r="C52" s="43" t="s">
        <v>52</v>
      </c>
      <c r="D52" s="61">
        <v>2.0</v>
      </c>
      <c r="E52" s="45" t="s">
        <v>171</v>
      </c>
      <c r="F52" s="46" t="s">
        <v>172</v>
      </c>
      <c r="G52" s="46" t="s">
        <v>173</v>
      </c>
      <c r="H52" s="24" t="s">
        <v>174</v>
      </c>
      <c r="I52" s="4"/>
      <c r="J52" s="4"/>
      <c r="K52" s="4"/>
      <c r="L52" s="4"/>
      <c r="M52" s="4"/>
      <c r="N52" s="4"/>
      <c r="O52" s="4"/>
      <c r="P52" s="4"/>
      <c r="Q52" s="4"/>
      <c r="R52" s="4"/>
      <c r="S52" s="4"/>
      <c r="T52" s="4"/>
      <c r="U52" s="4"/>
      <c r="V52" s="4"/>
      <c r="W52" s="4"/>
      <c r="X52" s="4"/>
      <c r="Y52" s="4"/>
      <c r="Z52" s="4"/>
      <c r="AA52" s="4"/>
      <c r="AB52" s="4"/>
      <c r="AC52" s="4"/>
      <c r="AD52" s="4"/>
      <c r="AE52" s="4"/>
    </row>
    <row r="53">
      <c r="A53" s="57">
        <f t="shared" si="2"/>
        <v>43</v>
      </c>
      <c r="B53" s="14" t="s">
        <v>170</v>
      </c>
      <c r="C53" s="14" t="s">
        <v>52</v>
      </c>
      <c r="D53" s="47">
        <v>2.0</v>
      </c>
      <c r="E53" s="48" t="s">
        <v>175</v>
      </c>
      <c r="F53" s="49" t="s">
        <v>176</v>
      </c>
      <c r="G53" s="49" t="s">
        <v>177</v>
      </c>
      <c r="H53" s="18" t="s">
        <v>139</v>
      </c>
      <c r="I53" s="4"/>
      <c r="J53" s="4"/>
      <c r="K53" s="4"/>
      <c r="L53" s="4"/>
      <c r="M53" s="4"/>
      <c r="N53" s="4"/>
      <c r="O53" s="4"/>
      <c r="P53" s="4"/>
      <c r="Q53" s="4"/>
      <c r="R53" s="4"/>
      <c r="S53" s="4"/>
      <c r="T53" s="4"/>
      <c r="U53" s="4"/>
      <c r="V53" s="4"/>
      <c r="W53" s="4"/>
      <c r="X53" s="4"/>
      <c r="Y53" s="4"/>
      <c r="Z53" s="4"/>
      <c r="AA53" s="4"/>
      <c r="AB53" s="4"/>
      <c r="AC53" s="4"/>
      <c r="AD53" s="4"/>
      <c r="AE53" s="4"/>
    </row>
    <row r="54">
      <c r="A54" s="19">
        <f t="shared" si="2"/>
        <v>44</v>
      </c>
      <c r="B54" s="43" t="s">
        <v>170</v>
      </c>
      <c r="C54" s="43" t="s">
        <v>32</v>
      </c>
      <c r="D54" s="44">
        <v>2.0</v>
      </c>
      <c r="E54" s="45" t="s">
        <v>178</v>
      </c>
      <c r="F54" s="46" t="s">
        <v>179</v>
      </c>
      <c r="G54" s="46" t="s">
        <v>180</v>
      </c>
      <c r="H54" s="24" t="s">
        <v>83</v>
      </c>
      <c r="I54" s="4"/>
      <c r="J54" s="4"/>
      <c r="K54" s="4"/>
      <c r="L54" s="4"/>
      <c r="M54" s="4"/>
      <c r="N54" s="4"/>
      <c r="O54" s="4"/>
      <c r="P54" s="4"/>
      <c r="Q54" s="4"/>
      <c r="R54" s="4"/>
      <c r="S54" s="4"/>
      <c r="T54" s="4"/>
      <c r="U54" s="4"/>
      <c r="V54" s="4"/>
      <c r="W54" s="4"/>
      <c r="X54" s="4"/>
      <c r="Y54" s="4"/>
      <c r="Z54" s="4"/>
      <c r="AA54" s="4"/>
      <c r="AB54" s="4"/>
      <c r="AC54" s="4"/>
      <c r="AD54" s="4"/>
      <c r="AE54" s="4"/>
    </row>
    <row r="55">
      <c r="A55" s="13">
        <f t="shared" si="2"/>
        <v>45</v>
      </c>
      <c r="B55" s="14" t="s">
        <v>51</v>
      </c>
      <c r="C55" s="14" t="s">
        <v>23</v>
      </c>
      <c r="D55" s="62">
        <v>3.0</v>
      </c>
      <c r="E55" s="48" t="s">
        <v>181</v>
      </c>
      <c r="F55" s="49" t="s">
        <v>182</v>
      </c>
      <c r="G55" s="49" t="s">
        <v>183</v>
      </c>
      <c r="H55" s="18" t="s">
        <v>60</v>
      </c>
      <c r="I55" s="4"/>
      <c r="J55" s="4"/>
      <c r="K55" s="4"/>
      <c r="L55" s="4"/>
      <c r="M55" s="4"/>
      <c r="N55" s="4"/>
      <c r="O55" s="4"/>
      <c r="P55" s="4"/>
      <c r="Q55" s="4"/>
      <c r="R55" s="4"/>
      <c r="S55" s="4"/>
      <c r="T55" s="4"/>
      <c r="U55" s="4"/>
      <c r="V55" s="4"/>
      <c r="W55" s="4"/>
      <c r="X55" s="4"/>
      <c r="Y55" s="4"/>
      <c r="Z55" s="4"/>
      <c r="AA55" s="4"/>
      <c r="AB55" s="4"/>
      <c r="AC55" s="4"/>
      <c r="AD55" s="4"/>
      <c r="AE55" s="4"/>
    </row>
    <row r="56">
      <c r="A56" s="19">
        <f t="shared" si="2"/>
        <v>46</v>
      </c>
      <c r="B56" s="20" t="s">
        <v>51</v>
      </c>
      <c r="C56" s="20" t="s">
        <v>29</v>
      </c>
      <c r="D56" s="63">
        <v>3.0</v>
      </c>
      <c r="E56" s="37" t="s">
        <v>184</v>
      </c>
      <c r="F56" s="38" t="s">
        <v>185</v>
      </c>
      <c r="G56" s="38" t="s">
        <v>186</v>
      </c>
      <c r="H56" s="24" t="s">
        <v>60</v>
      </c>
      <c r="I56" s="4"/>
      <c r="J56" s="4"/>
      <c r="K56" s="4"/>
      <c r="L56" s="4"/>
      <c r="M56" s="4"/>
      <c r="N56" s="4"/>
      <c r="O56" s="4"/>
      <c r="P56" s="4"/>
      <c r="Q56" s="4"/>
      <c r="R56" s="4"/>
      <c r="S56" s="4"/>
      <c r="T56" s="4"/>
      <c r="U56" s="4"/>
      <c r="V56" s="4"/>
      <c r="W56" s="4"/>
      <c r="X56" s="4"/>
      <c r="Y56" s="4"/>
      <c r="Z56" s="4"/>
      <c r="AA56" s="4"/>
      <c r="AB56" s="4"/>
      <c r="AC56" s="4"/>
      <c r="AD56" s="4"/>
      <c r="AE56" s="4"/>
    </row>
    <row r="57">
      <c r="A57" s="13">
        <f t="shared" si="2"/>
        <v>47</v>
      </c>
      <c r="B57" s="14" t="s">
        <v>51</v>
      </c>
      <c r="C57" s="14" t="s">
        <v>52</v>
      </c>
      <c r="D57" s="15">
        <v>3.0</v>
      </c>
      <c r="E57" s="64" t="s">
        <v>187</v>
      </c>
      <c r="F57" s="17" t="s">
        <v>188</v>
      </c>
      <c r="G57" s="25" t="s">
        <v>189</v>
      </c>
      <c r="H57" s="18" t="s">
        <v>27</v>
      </c>
      <c r="I57" s="4"/>
      <c r="J57" s="4"/>
      <c r="K57" s="4"/>
      <c r="L57" s="4"/>
      <c r="M57" s="4"/>
      <c r="N57" s="4"/>
      <c r="O57" s="4"/>
      <c r="P57" s="4"/>
      <c r="Q57" s="4"/>
      <c r="R57" s="4"/>
      <c r="S57" s="4"/>
      <c r="T57" s="4"/>
      <c r="U57" s="4"/>
      <c r="V57" s="4"/>
      <c r="W57" s="4"/>
      <c r="X57" s="4"/>
      <c r="Y57" s="4"/>
      <c r="Z57" s="4"/>
      <c r="AA57" s="4"/>
      <c r="AB57" s="4"/>
      <c r="AC57" s="4"/>
      <c r="AD57" s="4"/>
      <c r="AE57" s="4"/>
    </row>
    <row r="58">
      <c r="A58" s="19">
        <f t="shared" si="2"/>
        <v>48</v>
      </c>
      <c r="B58" s="20" t="s">
        <v>61</v>
      </c>
      <c r="C58" s="20" t="s">
        <v>32</v>
      </c>
      <c r="D58" s="65">
        <v>3.0</v>
      </c>
      <c r="E58" s="37" t="s">
        <v>190</v>
      </c>
      <c r="F58" s="38" t="s">
        <v>191</v>
      </c>
      <c r="G58" s="38" t="s">
        <v>192</v>
      </c>
      <c r="H58" s="24" t="s">
        <v>139</v>
      </c>
      <c r="I58" s="4"/>
      <c r="J58" s="4"/>
      <c r="K58" s="4"/>
      <c r="L58" s="4"/>
      <c r="M58" s="4"/>
      <c r="N58" s="4"/>
      <c r="O58" s="4"/>
      <c r="P58" s="4"/>
      <c r="Q58" s="4"/>
      <c r="R58" s="4"/>
      <c r="S58" s="4"/>
      <c r="T58" s="4"/>
      <c r="U58" s="4"/>
      <c r="V58" s="4"/>
      <c r="W58" s="4"/>
      <c r="X58" s="4"/>
      <c r="Y58" s="4"/>
      <c r="Z58" s="4"/>
      <c r="AA58" s="4"/>
      <c r="AB58" s="4"/>
      <c r="AC58" s="4"/>
      <c r="AD58" s="4"/>
      <c r="AE58" s="4"/>
    </row>
    <row r="59">
      <c r="A59" s="13">
        <f t="shared" si="2"/>
        <v>49</v>
      </c>
      <c r="B59" s="28" t="s">
        <v>61</v>
      </c>
      <c r="C59" s="28" t="s">
        <v>41</v>
      </c>
      <c r="D59" s="66">
        <v>3.0</v>
      </c>
      <c r="E59" s="40" t="s">
        <v>193</v>
      </c>
      <c r="F59" s="41" t="s">
        <v>194</v>
      </c>
      <c r="G59" s="41" t="s">
        <v>195</v>
      </c>
      <c r="H59" s="18" t="s">
        <v>174</v>
      </c>
      <c r="I59" s="4"/>
      <c r="J59" s="4"/>
      <c r="K59" s="4"/>
      <c r="L59" s="4"/>
      <c r="M59" s="4"/>
      <c r="N59" s="4"/>
      <c r="O59" s="4"/>
      <c r="P59" s="4"/>
      <c r="Q59" s="4"/>
      <c r="R59" s="4"/>
      <c r="S59" s="4"/>
      <c r="T59" s="4"/>
      <c r="U59" s="4"/>
      <c r="V59" s="4"/>
      <c r="W59" s="4"/>
      <c r="X59" s="4"/>
      <c r="Y59" s="4"/>
      <c r="Z59" s="4"/>
      <c r="AA59" s="4"/>
      <c r="AB59" s="4"/>
      <c r="AC59" s="4"/>
      <c r="AD59" s="4"/>
      <c r="AE59" s="4"/>
    </row>
    <row r="60">
      <c r="A60" s="19">
        <f t="shared" si="2"/>
        <v>50</v>
      </c>
      <c r="B60" s="20" t="s">
        <v>61</v>
      </c>
      <c r="C60" s="20" t="s">
        <v>32</v>
      </c>
      <c r="D60" s="21">
        <v>3.0</v>
      </c>
      <c r="E60" s="33" t="s">
        <v>196</v>
      </c>
      <c r="F60" s="23" t="s">
        <v>197</v>
      </c>
      <c r="G60" s="23" t="s">
        <v>198</v>
      </c>
      <c r="H60" s="24" t="s">
        <v>27</v>
      </c>
      <c r="I60" s="4"/>
      <c r="J60" s="4"/>
      <c r="K60" s="4"/>
      <c r="L60" s="4"/>
      <c r="M60" s="4"/>
      <c r="N60" s="4"/>
      <c r="O60" s="4"/>
      <c r="P60" s="4"/>
      <c r="Q60" s="4"/>
      <c r="R60" s="4"/>
      <c r="S60" s="4"/>
      <c r="T60" s="4"/>
      <c r="U60" s="4"/>
      <c r="V60" s="4"/>
      <c r="W60" s="4"/>
      <c r="X60" s="4"/>
      <c r="Y60" s="4"/>
      <c r="Z60" s="4"/>
      <c r="AA60" s="4"/>
      <c r="AB60" s="4"/>
      <c r="AC60" s="4"/>
      <c r="AD60" s="4"/>
      <c r="AE60" s="4"/>
    </row>
    <row r="61">
      <c r="A61" s="13">
        <f t="shared" si="2"/>
        <v>51</v>
      </c>
      <c r="B61" s="14" t="s">
        <v>22</v>
      </c>
      <c r="C61" s="14" t="s">
        <v>32</v>
      </c>
      <c r="D61" s="62">
        <v>3.0</v>
      </c>
      <c r="E61" s="48" t="s">
        <v>199</v>
      </c>
      <c r="F61" s="49" t="s">
        <v>200</v>
      </c>
      <c r="G61" s="67" t="s">
        <v>201</v>
      </c>
      <c r="H61" s="18" t="s">
        <v>124</v>
      </c>
      <c r="I61" s="4"/>
      <c r="J61" s="4"/>
      <c r="K61" s="4"/>
      <c r="L61" s="4"/>
      <c r="M61" s="4"/>
      <c r="N61" s="4"/>
      <c r="O61" s="4"/>
      <c r="P61" s="4"/>
      <c r="Q61" s="4"/>
      <c r="R61" s="4"/>
      <c r="S61" s="4"/>
      <c r="T61" s="4"/>
      <c r="U61" s="4"/>
      <c r="V61" s="4"/>
      <c r="W61" s="4"/>
      <c r="X61" s="4"/>
      <c r="Y61" s="4"/>
      <c r="Z61" s="4"/>
      <c r="AA61" s="4"/>
      <c r="AB61" s="4"/>
      <c r="AC61" s="4"/>
      <c r="AD61" s="4"/>
      <c r="AE61" s="4"/>
    </row>
    <row r="62">
      <c r="A62" s="19">
        <f t="shared" si="2"/>
        <v>52</v>
      </c>
      <c r="B62" s="20" t="s">
        <v>22</v>
      </c>
      <c r="C62" s="20" t="s">
        <v>41</v>
      </c>
      <c r="D62" s="63">
        <v>3.0</v>
      </c>
      <c r="E62" s="37" t="s">
        <v>202</v>
      </c>
      <c r="F62" s="38" t="s">
        <v>203</v>
      </c>
      <c r="G62" s="38" t="s">
        <v>204</v>
      </c>
      <c r="H62" s="24" t="s">
        <v>104</v>
      </c>
      <c r="I62" s="68"/>
      <c r="J62" s="4"/>
      <c r="K62" s="4"/>
      <c r="L62" s="4"/>
      <c r="M62" s="4"/>
      <c r="N62" s="4"/>
      <c r="O62" s="4"/>
      <c r="P62" s="4"/>
      <c r="Q62" s="4"/>
      <c r="R62" s="4"/>
      <c r="S62" s="4"/>
      <c r="T62" s="4"/>
      <c r="U62" s="4"/>
      <c r="V62" s="4"/>
      <c r="W62" s="4"/>
      <c r="X62" s="4"/>
      <c r="Y62" s="4"/>
      <c r="Z62" s="4"/>
      <c r="AA62" s="4"/>
      <c r="AB62" s="4"/>
      <c r="AC62" s="4"/>
      <c r="AD62" s="4"/>
      <c r="AE62" s="4"/>
    </row>
    <row r="63">
      <c r="A63" s="13">
        <f t="shared" si="2"/>
        <v>53</v>
      </c>
      <c r="B63" s="14" t="s">
        <v>22</v>
      </c>
      <c r="C63" s="14" t="s">
        <v>52</v>
      </c>
      <c r="D63" s="62">
        <v>3.0</v>
      </c>
      <c r="E63" s="16" t="s">
        <v>205</v>
      </c>
      <c r="F63" s="17" t="s">
        <v>206</v>
      </c>
      <c r="G63" s="17" t="s">
        <v>207</v>
      </c>
      <c r="H63" s="18" t="s">
        <v>40</v>
      </c>
      <c r="I63" s="68"/>
      <c r="J63" s="4"/>
      <c r="K63" s="4"/>
      <c r="L63" s="4"/>
      <c r="M63" s="4"/>
      <c r="N63" s="4"/>
      <c r="O63" s="4"/>
      <c r="P63" s="4"/>
      <c r="Q63" s="4"/>
      <c r="R63" s="4"/>
      <c r="S63" s="4"/>
      <c r="T63" s="4"/>
      <c r="U63" s="4"/>
      <c r="V63" s="4"/>
      <c r="W63" s="4"/>
      <c r="X63" s="4"/>
      <c r="Y63" s="4"/>
      <c r="Z63" s="4"/>
      <c r="AA63" s="4"/>
      <c r="AB63" s="4"/>
      <c r="AC63" s="4"/>
      <c r="AD63" s="4"/>
      <c r="AE63" s="4"/>
    </row>
    <row r="64">
      <c r="A64" s="19">
        <f t="shared" si="2"/>
        <v>54</v>
      </c>
      <c r="B64" s="43" t="s">
        <v>79</v>
      </c>
      <c r="C64" s="43" t="s">
        <v>52</v>
      </c>
      <c r="D64" s="69">
        <v>3.0</v>
      </c>
      <c r="E64" s="45" t="s">
        <v>208</v>
      </c>
      <c r="F64" s="46" t="s">
        <v>209</v>
      </c>
      <c r="G64" s="46" t="s">
        <v>210</v>
      </c>
      <c r="H64" s="24" t="s">
        <v>60</v>
      </c>
      <c r="I64" s="68"/>
      <c r="J64" s="4"/>
      <c r="K64" s="4"/>
      <c r="L64" s="4"/>
      <c r="M64" s="4"/>
      <c r="N64" s="4"/>
      <c r="O64" s="4"/>
      <c r="P64" s="4"/>
      <c r="Q64" s="4"/>
      <c r="R64" s="4"/>
      <c r="S64" s="4"/>
      <c r="T64" s="4"/>
      <c r="U64" s="4"/>
      <c r="V64" s="4"/>
      <c r="W64" s="4"/>
      <c r="X64" s="4"/>
      <c r="Y64" s="4"/>
      <c r="Z64" s="4"/>
      <c r="AA64" s="4"/>
      <c r="AB64" s="4"/>
      <c r="AC64" s="4"/>
      <c r="AD64" s="4"/>
      <c r="AE64" s="4"/>
    </row>
    <row r="65">
      <c r="A65" s="13">
        <f t="shared" si="2"/>
        <v>55</v>
      </c>
      <c r="B65" s="28" t="s">
        <v>79</v>
      </c>
      <c r="C65" s="28" t="s">
        <v>41</v>
      </c>
      <c r="D65" s="70">
        <v>3.0</v>
      </c>
      <c r="E65" s="56" t="s">
        <v>211</v>
      </c>
      <c r="F65" s="31" t="s">
        <v>212</v>
      </c>
      <c r="G65" s="31" t="s">
        <v>213</v>
      </c>
      <c r="H65" s="18" t="s">
        <v>78</v>
      </c>
      <c r="I65" s="4"/>
      <c r="J65" s="4"/>
      <c r="K65" s="4"/>
      <c r="L65" s="4"/>
      <c r="M65" s="4"/>
      <c r="N65" s="4"/>
      <c r="O65" s="4"/>
      <c r="P65" s="4"/>
      <c r="Q65" s="4"/>
      <c r="R65" s="4"/>
      <c r="S65" s="4"/>
      <c r="T65" s="4"/>
      <c r="U65" s="4"/>
      <c r="V65" s="4"/>
      <c r="W65" s="4"/>
      <c r="X65" s="4"/>
      <c r="Y65" s="4"/>
      <c r="Z65" s="4"/>
      <c r="AA65" s="4"/>
      <c r="AB65" s="4"/>
      <c r="AC65" s="4"/>
      <c r="AD65" s="4"/>
      <c r="AE65" s="4"/>
    </row>
    <row r="66">
      <c r="A66" s="19">
        <f t="shared" si="2"/>
        <v>56</v>
      </c>
      <c r="B66" s="20" t="s">
        <v>87</v>
      </c>
      <c r="C66" s="20" t="s">
        <v>32</v>
      </c>
      <c r="D66" s="65">
        <v>3.0</v>
      </c>
      <c r="E66" s="37" t="s">
        <v>214</v>
      </c>
      <c r="F66" s="38" t="s">
        <v>215</v>
      </c>
      <c r="G66" s="71" t="s">
        <v>216</v>
      </c>
      <c r="H66" s="24" t="s">
        <v>217</v>
      </c>
      <c r="I66" s="4"/>
      <c r="J66" s="4"/>
      <c r="K66" s="4"/>
      <c r="L66" s="4"/>
      <c r="M66" s="4"/>
      <c r="N66" s="4"/>
      <c r="O66" s="4"/>
      <c r="P66" s="4"/>
      <c r="Q66" s="4"/>
      <c r="R66" s="4"/>
      <c r="S66" s="4"/>
      <c r="T66" s="4"/>
      <c r="U66" s="4"/>
      <c r="V66" s="4"/>
      <c r="W66" s="4"/>
      <c r="X66" s="4"/>
      <c r="Y66" s="4"/>
      <c r="Z66" s="4"/>
      <c r="AA66" s="4"/>
      <c r="AB66" s="4"/>
      <c r="AC66" s="4"/>
      <c r="AD66" s="4"/>
      <c r="AE66" s="4"/>
    </row>
    <row r="67">
      <c r="A67" s="13">
        <f t="shared" si="2"/>
        <v>57</v>
      </c>
      <c r="B67" s="14" t="s">
        <v>87</v>
      </c>
      <c r="C67" s="14" t="s">
        <v>29</v>
      </c>
      <c r="D67" s="72">
        <v>3.0</v>
      </c>
      <c r="E67" s="48" t="s">
        <v>218</v>
      </c>
      <c r="F67" s="49" t="s">
        <v>219</v>
      </c>
      <c r="G67" s="49" t="s">
        <v>220</v>
      </c>
      <c r="H67" s="18" t="s">
        <v>83</v>
      </c>
      <c r="I67" s="4"/>
      <c r="J67" s="4"/>
      <c r="K67" s="4"/>
      <c r="L67" s="4"/>
      <c r="M67" s="4"/>
      <c r="N67" s="4"/>
      <c r="O67" s="4"/>
      <c r="P67" s="4"/>
      <c r="Q67" s="4"/>
      <c r="R67" s="4"/>
      <c r="S67" s="4"/>
      <c r="T67" s="4"/>
      <c r="U67" s="4"/>
      <c r="V67" s="4"/>
      <c r="W67" s="4"/>
      <c r="X67" s="4"/>
      <c r="Y67" s="4"/>
      <c r="Z67" s="4"/>
      <c r="AA67" s="4"/>
      <c r="AB67" s="4"/>
      <c r="AC67" s="4"/>
      <c r="AD67" s="4"/>
      <c r="AE67" s="4"/>
    </row>
    <row r="68">
      <c r="A68" s="19">
        <f t="shared" si="2"/>
        <v>58</v>
      </c>
      <c r="B68" s="20" t="s">
        <v>87</v>
      </c>
      <c r="C68" s="20" t="s">
        <v>32</v>
      </c>
      <c r="D68" s="21">
        <v>3.0</v>
      </c>
      <c r="E68" s="33" t="s">
        <v>221</v>
      </c>
      <c r="F68" s="73" t="s">
        <v>222</v>
      </c>
      <c r="G68" s="23" t="s">
        <v>223</v>
      </c>
      <c r="H68" s="24" t="s">
        <v>27</v>
      </c>
      <c r="I68" s="4"/>
      <c r="J68" s="4"/>
      <c r="K68" s="4"/>
      <c r="L68" s="4"/>
      <c r="M68" s="4"/>
      <c r="N68" s="4"/>
      <c r="O68" s="4"/>
      <c r="P68" s="4"/>
      <c r="Q68" s="4"/>
      <c r="R68" s="4"/>
      <c r="S68" s="4"/>
      <c r="T68" s="4"/>
      <c r="U68" s="4"/>
      <c r="V68" s="4"/>
      <c r="W68" s="4"/>
      <c r="X68" s="4"/>
      <c r="Y68" s="4"/>
      <c r="Z68" s="4"/>
      <c r="AA68" s="4"/>
      <c r="AB68" s="4"/>
      <c r="AC68" s="4"/>
      <c r="AD68" s="4"/>
      <c r="AE68" s="4"/>
    </row>
    <row r="69">
      <c r="A69" s="13">
        <f t="shared" si="2"/>
        <v>59</v>
      </c>
      <c r="B69" s="14" t="s">
        <v>87</v>
      </c>
      <c r="C69" s="14" t="s">
        <v>32</v>
      </c>
      <c r="D69" s="15">
        <v>3.0</v>
      </c>
      <c r="E69" s="16" t="s">
        <v>224</v>
      </c>
      <c r="F69" s="17" t="s">
        <v>225</v>
      </c>
      <c r="G69" s="17" t="s">
        <v>226</v>
      </c>
      <c r="H69" s="18" t="s">
        <v>27</v>
      </c>
      <c r="I69" s="4"/>
      <c r="J69" s="4"/>
      <c r="K69" s="4"/>
      <c r="L69" s="4"/>
      <c r="M69" s="4"/>
      <c r="N69" s="4"/>
      <c r="O69" s="4"/>
      <c r="P69" s="4"/>
      <c r="Q69" s="4"/>
      <c r="R69" s="4"/>
      <c r="S69" s="4"/>
      <c r="T69" s="4"/>
      <c r="U69" s="4"/>
      <c r="V69" s="4"/>
      <c r="W69" s="4"/>
      <c r="X69" s="4"/>
      <c r="Y69" s="4"/>
      <c r="Z69" s="4"/>
      <c r="AA69" s="4"/>
      <c r="AB69" s="4"/>
      <c r="AC69" s="4"/>
      <c r="AD69" s="4"/>
      <c r="AE69" s="4"/>
    </row>
    <row r="70">
      <c r="A70" s="19">
        <f t="shared" si="2"/>
        <v>60</v>
      </c>
      <c r="B70" s="43" t="s">
        <v>91</v>
      </c>
      <c r="C70" s="43" t="s">
        <v>52</v>
      </c>
      <c r="D70" s="74">
        <v>3.0</v>
      </c>
      <c r="E70" s="45" t="s">
        <v>227</v>
      </c>
      <c r="F70" s="46" t="s">
        <v>228</v>
      </c>
      <c r="G70" s="75" t="s">
        <v>229</v>
      </c>
      <c r="H70" s="24" t="s">
        <v>56</v>
      </c>
      <c r="I70" s="4"/>
      <c r="J70" s="4"/>
      <c r="K70" s="4"/>
      <c r="L70" s="4"/>
      <c r="M70" s="4"/>
      <c r="N70" s="4"/>
      <c r="O70" s="4"/>
      <c r="P70" s="4"/>
      <c r="Q70" s="4"/>
      <c r="R70" s="4"/>
      <c r="S70" s="4"/>
      <c r="T70" s="4"/>
      <c r="U70" s="4"/>
      <c r="V70" s="4"/>
      <c r="W70" s="4"/>
      <c r="X70" s="4"/>
      <c r="Y70" s="4"/>
      <c r="Z70" s="4"/>
      <c r="AA70" s="4"/>
      <c r="AB70" s="4"/>
      <c r="AC70" s="4"/>
      <c r="AD70" s="4"/>
      <c r="AE70" s="4"/>
    </row>
    <row r="71">
      <c r="A71" s="57">
        <f t="shared" si="2"/>
        <v>61</v>
      </c>
      <c r="B71" s="14" t="s">
        <v>91</v>
      </c>
      <c r="C71" s="14" t="s">
        <v>52</v>
      </c>
      <c r="D71" s="62">
        <v>3.0</v>
      </c>
      <c r="E71" s="48" t="s">
        <v>230</v>
      </c>
      <c r="F71" s="49" t="s">
        <v>231</v>
      </c>
      <c r="G71" s="49" t="s">
        <v>232</v>
      </c>
      <c r="H71" s="18" t="s">
        <v>60</v>
      </c>
      <c r="I71" s="4"/>
      <c r="J71" s="4"/>
      <c r="K71" s="4"/>
      <c r="L71" s="4"/>
      <c r="M71" s="4"/>
      <c r="N71" s="4"/>
      <c r="O71" s="4"/>
      <c r="P71" s="4"/>
      <c r="Q71" s="4"/>
      <c r="R71" s="4"/>
      <c r="S71" s="4"/>
      <c r="T71" s="4"/>
      <c r="U71" s="4"/>
      <c r="V71" s="4"/>
      <c r="W71" s="4"/>
      <c r="X71" s="4"/>
      <c r="Y71" s="4"/>
      <c r="Z71" s="4"/>
      <c r="AA71" s="4"/>
      <c r="AB71" s="4"/>
      <c r="AC71" s="4"/>
      <c r="AD71" s="4"/>
      <c r="AE71" s="4"/>
    </row>
    <row r="72">
      <c r="A72" s="19">
        <f t="shared" si="2"/>
        <v>62</v>
      </c>
      <c r="B72" s="20" t="s">
        <v>91</v>
      </c>
      <c r="C72" s="20" t="s">
        <v>32</v>
      </c>
      <c r="D72" s="63">
        <v>3.0</v>
      </c>
      <c r="E72" s="27" t="s">
        <v>233</v>
      </c>
      <c r="F72" s="23" t="s">
        <v>234</v>
      </c>
      <c r="G72" s="23" t="s">
        <v>235</v>
      </c>
      <c r="H72" s="24" t="s">
        <v>236</v>
      </c>
      <c r="I72" s="4"/>
      <c r="J72" s="4"/>
      <c r="K72" s="4"/>
      <c r="L72" s="4"/>
      <c r="M72" s="4"/>
      <c r="N72" s="4"/>
      <c r="O72" s="4"/>
      <c r="P72" s="4"/>
      <c r="Q72" s="4"/>
      <c r="R72" s="4"/>
      <c r="S72" s="4"/>
      <c r="T72" s="4"/>
      <c r="U72" s="4"/>
      <c r="V72" s="4"/>
      <c r="W72" s="4"/>
      <c r="X72" s="4"/>
      <c r="Y72" s="4"/>
      <c r="Z72" s="4"/>
      <c r="AA72" s="4"/>
      <c r="AB72" s="4"/>
      <c r="AC72" s="4"/>
      <c r="AD72" s="4"/>
      <c r="AE72" s="4"/>
    </row>
    <row r="73">
      <c r="A73" s="13">
        <f t="shared" si="2"/>
        <v>63</v>
      </c>
      <c r="B73" s="14" t="s">
        <v>91</v>
      </c>
      <c r="C73" s="14" t="s">
        <v>29</v>
      </c>
      <c r="D73" s="15">
        <v>3.0</v>
      </c>
      <c r="E73" s="76" t="s">
        <v>237</v>
      </c>
      <c r="F73" s="25" t="s">
        <v>238</v>
      </c>
      <c r="G73" s="25" t="s">
        <v>239</v>
      </c>
      <c r="H73" s="18" t="s">
        <v>27</v>
      </c>
      <c r="I73" s="4"/>
      <c r="J73" s="4"/>
      <c r="K73" s="4"/>
      <c r="L73" s="4"/>
      <c r="M73" s="4"/>
      <c r="N73" s="4"/>
      <c r="O73" s="4"/>
      <c r="P73" s="4"/>
      <c r="Q73" s="4"/>
      <c r="R73" s="4"/>
      <c r="S73" s="4"/>
      <c r="T73" s="4"/>
      <c r="U73" s="4"/>
      <c r="V73" s="4"/>
      <c r="W73" s="4"/>
      <c r="X73" s="4"/>
      <c r="Y73" s="4"/>
      <c r="Z73" s="4"/>
      <c r="AA73" s="4"/>
      <c r="AB73" s="4"/>
      <c r="AC73" s="4"/>
      <c r="AD73" s="4"/>
      <c r="AE73" s="4"/>
    </row>
    <row r="74">
      <c r="A74" s="19">
        <f t="shared" si="2"/>
        <v>64</v>
      </c>
      <c r="B74" s="43" t="s">
        <v>28</v>
      </c>
      <c r="C74" s="43" t="s">
        <v>32</v>
      </c>
      <c r="D74" s="77">
        <v>3.0</v>
      </c>
      <c r="E74" s="45" t="s">
        <v>240</v>
      </c>
      <c r="F74" s="46" t="s">
        <v>241</v>
      </c>
      <c r="G74" s="75" t="s">
        <v>242</v>
      </c>
      <c r="H74" s="24" t="s">
        <v>139</v>
      </c>
      <c r="I74" s="4"/>
      <c r="J74" s="4"/>
      <c r="K74" s="4"/>
      <c r="L74" s="4"/>
      <c r="M74" s="4"/>
      <c r="N74" s="4"/>
      <c r="O74" s="4"/>
      <c r="P74" s="4"/>
      <c r="Q74" s="4"/>
      <c r="R74" s="4"/>
      <c r="S74" s="4"/>
      <c r="T74" s="4"/>
      <c r="U74" s="4"/>
      <c r="V74" s="4"/>
      <c r="W74" s="4"/>
      <c r="X74" s="4"/>
      <c r="Y74" s="4"/>
      <c r="Z74" s="4"/>
      <c r="AA74" s="4"/>
      <c r="AB74" s="4"/>
      <c r="AC74" s="4"/>
      <c r="AD74" s="4"/>
      <c r="AE74" s="4"/>
    </row>
    <row r="75">
      <c r="A75" s="13">
        <f t="shared" si="2"/>
        <v>65</v>
      </c>
      <c r="B75" s="14" t="s">
        <v>28</v>
      </c>
      <c r="C75" s="14" t="s">
        <v>29</v>
      </c>
      <c r="D75" s="15">
        <v>3.0</v>
      </c>
      <c r="E75" s="78" t="s">
        <v>243</v>
      </c>
      <c r="F75" s="25" t="s">
        <v>244</v>
      </c>
      <c r="G75" s="25" t="s">
        <v>245</v>
      </c>
      <c r="H75" s="18" t="s">
        <v>27</v>
      </c>
      <c r="I75" s="4"/>
      <c r="J75" s="4"/>
      <c r="K75" s="4"/>
      <c r="L75" s="4"/>
      <c r="M75" s="4"/>
      <c r="N75" s="4"/>
      <c r="O75" s="4"/>
      <c r="P75" s="4"/>
      <c r="Q75" s="4"/>
      <c r="R75" s="4"/>
      <c r="S75" s="4"/>
      <c r="T75" s="4"/>
      <c r="U75" s="4"/>
      <c r="V75" s="4"/>
      <c r="W75" s="4"/>
      <c r="X75" s="4"/>
      <c r="Y75" s="4"/>
      <c r="Z75" s="4"/>
      <c r="AA75" s="4"/>
      <c r="AB75" s="4"/>
      <c r="AC75" s="4"/>
      <c r="AD75" s="4"/>
      <c r="AE75" s="4"/>
    </row>
    <row r="76">
      <c r="A76" s="19">
        <f t="shared" si="2"/>
        <v>66</v>
      </c>
      <c r="B76" s="43" t="s">
        <v>120</v>
      </c>
      <c r="C76" s="43" t="s">
        <v>52</v>
      </c>
      <c r="D76" s="74">
        <v>3.0</v>
      </c>
      <c r="E76" s="45" t="s">
        <v>246</v>
      </c>
      <c r="F76" s="46" t="s">
        <v>247</v>
      </c>
      <c r="G76" s="46" t="s">
        <v>248</v>
      </c>
      <c r="H76" s="24" t="s">
        <v>124</v>
      </c>
      <c r="I76" s="4"/>
      <c r="J76" s="4"/>
      <c r="K76" s="4"/>
      <c r="L76" s="4"/>
      <c r="M76" s="4"/>
      <c r="N76" s="4"/>
      <c r="O76" s="4"/>
      <c r="P76" s="4"/>
      <c r="Q76" s="4"/>
      <c r="R76" s="4"/>
      <c r="S76" s="4"/>
      <c r="T76" s="4"/>
      <c r="U76" s="4"/>
      <c r="V76" s="4"/>
      <c r="W76" s="4"/>
      <c r="X76" s="4"/>
      <c r="Y76" s="4"/>
      <c r="Z76" s="4"/>
      <c r="AA76" s="4"/>
      <c r="AB76" s="4"/>
      <c r="AC76" s="4"/>
      <c r="AD76" s="4"/>
      <c r="AE76" s="4"/>
    </row>
    <row r="77">
      <c r="A77" s="13">
        <f t="shared" si="2"/>
        <v>67</v>
      </c>
      <c r="B77" s="14" t="s">
        <v>120</v>
      </c>
      <c r="C77" s="14" t="s">
        <v>23</v>
      </c>
      <c r="D77" s="62">
        <v>3.0</v>
      </c>
      <c r="E77" s="48" t="s">
        <v>249</v>
      </c>
      <c r="F77" s="49" t="s">
        <v>250</v>
      </c>
      <c r="G77" s="49" t="s">
        <v>251</v>
      </c>
      <c r="H77" s="18" t="s">
        <v>60</v>
      </c>
      <c r="I77" s="4"/>
      <c r="J77" s="4"/>
      <c r="K77" s="4"/>
      <c r="L77" s="4"/>
      <c r="M77" s="4"/>
      <c r="N77" s="4"/>
      <c r="O77" s="4"/>
      <c r="P77" s="4"/>
      <c r="Q77" s="4"/>
      <c r="R77" s="4"/>
      <c r="S77" s="4"/>
      <c r="T77" s="4"/>
      <c r="U77" s="4"/>
      <c r="V77" s="4"/>
      <c r="W77" s="4"/>
      <c r="X77" s="4"/>
      <c r="Y77" s="4"/>
      <c r="Z77" s="4"/>
      <c r="AA77" s="4"/>
      <c r="AB77" s="4"/>
      <c r="AC77" s="4"/>
      <c r="AD77" s="4"/>
      <c r="AE77" s="4"/>
    </row>
    <row r="78">
      <c r="A78" s="19">
        <f t="shared" si="2"/>
        <v>68</v>
      </c>
      <c r="B78" s="20" t="s">
        <v>120</v>
      </c>
      <c r="C78" s="20" t="s">
        <v>32</v>
      </c>
      <c r="D78" s="63">
        <v>3.0</v>
      </c>
      <c r="E78" s="27" t="s">
        <v>252</v>
      </c>
      <c r="F78" s="23" t="s">
        <v>253</v>
      </c>
      <c r="G78" s="23" t="s">
        <v>254</v>
      </c>
      <c r="H78" s="24" t="s">
        <v>40</v>
      </c>
      <c r="I78" s="4"/>
      <c r="J78" s="4"/>
      <c r="K78" s="4"/>
      <c r="L78" s="4"/>
      <c r="M78" s="4"/>
      <c r="N78" s="4"/>
      <c r="O78" s="4"/>
      <c r="P78" s="4"/>
      <c r="Q78" s="4"/>
      <c r="R78" s="4"/>
      <c r="S78" s="4"/>
      <c r="T78" s="4"/>
      <c r="U78" s="4"/>
      <c r="V78" s="4"/>
      <c r="W78" s="4"/>
      <c r="X78" s="4"/>
      <c r="Y78" s="4"/>
      <c r="Z78" s="4"/>
      <c r="AA78" s="4"/>
      <c r="AB78" s="4"/>
      <c r="AC78" s="4"/>
      <c r="AD78" s="4"/>
      <c r="AE78" s="4"/>
    </row>
    <row r="79">
      <c r="A79" s="13">
        <f t="shared" si="2"/>
        <v>69</v>
      </c>
      <c r="B79" s="14" t="s">
        <v>125</v>
      </c>
      <c r="C79" s="14" t="s">
        <v>52</v>
      </c>
      <c r="D79" s="62">
        <v>3.0</v>
      </c>
      <c r="E79" s="48" t="s">
        <v>255</v>
      </c>
      <c r="F79" s="49" t="s">
        <v>256</v>
      </c>
      <c r="G79" s="49" t="s">
        <v>257</v>
      </c>
      <c r="H79" s="18" t="s">
        <v>60</v>
      </c>
      <c r="I79" s="4"/>
      <c r="J79" s="4"/>
      <c r="K79" s="4"/>
      <c r="L79" s="4"/>
      <c r="M79" s="4"/>
      <c r="N79" s="4"/>
      <c r="O79" s="4"/>
      <c r="P79" s="4"/>
      <c r="Q79" s="4"/>
      <c r="R79" s="4"/>
      <c r="S79" s="4"/>
      <c r="T79" s="4"/>
      <c r="U79" s="4"/>
      <c r="V79" s="4"/>
      <c r="W79" s="4"/>
      <c r="X79" s="4"/>
      <c r="Y79" s="4"/>
      <c r="Z79" s="4"/>
      <c r="AA79" s="4"/>
      <c r="AB79" s="4"/>
      <c r="AC79" s="4"/>
      <c r="AD79" s="4"/>
      <c r="AE79" s="4"/>
    </row>
    <row r="80">
      <c r="A80" s="19">
        <f t="shared" si="2"/>
        <v>70</v>
      </c>
      <c r="B80" s="43" t="s">
        <v>125</v>
      </c>
      <c r="C80" s="43" t="s">
        <v>23</v>
      </c>
      <c r="D80" s="69">
        <v>3.0</v>
      </c>
      <c r="E80" s="45" t="s">
        <v>258</v>
      </c>
      <c r="F80" s="46" t="s">
        <v>259</v>
      </c>
      <c r="G80" s="75" t="s">
        <v>260</v>
      </c>
      <c r="H80" s="24" t="s">
        <v>60</v>
      </c>
      <c r="I80" s="4"/>
      <c r="J80" s="4"/>
      <c r="K80" s="4"/>
      <c r="L80" s="4"/>
      <c r="M80" s="4"/>
      <c r="N80" s="4"/>
      <c r="O80" s="4"/>
      <c r="P80" s="4"/>
      <c r="Q80" s="4"/>
      <c r="R80" s="4"/>
      <c r="S80" s="4"/>
      <c r="T80" s="4"/>
      <c r="U80" s="4"/>
      <c r="V80" s="4"/>
      <c r="W80" s="4"/>
      <c r="X80" s="4"/>
      <c r="Y80" s="4"/>
      <c r="Z80" s="4"/>
      <c r="AA80" s="4"/>
      <c r="AB80" s="4"/>
      <c r="AC80" s="4"/>
      <c r="AD80" s="4"/>
      <c r="AE80" s="4"/>
    </row>
    <row r="81">
      <c r="A81" s="13">
        <f t="shared" si="2"/>
        <v>71</v>
      </c>
      <c r="B81" s="28" t="s">
        <v>125</v>
      </c>
      <c r="C81" s="28" t="s">
        <v>23</v>
      </c>
      <c r="D81" s="70">
        <v>3.0</v>
      </c>
      <c r="E81" s="40" t="s">
        <v>261</v>
      </c>
      <c r="F81" s="41" t="s">
        <v>262</v>
      </c>
      <c r="G81" s="41" t="s">
        <v>263</v>
      </c>
      <c r="H81" s="18" t="s">
        <v>60</v>
      </c>
      <c r="I81" s="4"/>
      <c r="J81" s="4"/>
      <c r="K81" s="4"/>
      <c r="L81" s="4"/>
      <c r="M81" s="4"/>
      <c r="N81" s="4"/>
      <c r="O81" s="4"/>
      <c r="P81" s="4"/>
      <c r="Q81" s="4"/>
      <c r="R81" s="4"/>
      <c r="S81" s="4"/>
      <c r="T81" s="4"/>
      <c r="U81" s="4"/>
      <c r="V81" s="4"/>
      <c r="W81" s="4"/>
      <c r="X81" s="4"/>
      <c r="Y81" s="4"/>
      <c r="Z81" s="4"/>
      <c r="AA81" s="4"/>
      <c r="AB81" s="4"/>
      <c r="AC81" s="4"/>
      <c r="AD81" s="4"/>
      <c r="AE81" s="4"/>
    </row>
    <row r="82">
      <c r="A82" s="19">
        <f t="shared" si="2"/>
        <v>72</v>
      </c>
      <c r="B82" s="20" t="s">
        <v>125</v>
      </c>
      <c r="C82" s="20" t="s">
        <v>32</v>
      </c>
      <c r="D82" s="21">
        <v>3.0</v>
      </c>
      <c r="E82" s="27" t="s">
        <v>264</v>
      </c>
      <c r="F82" s="23" t="s">
        <v>265</v>
      </c>
      <c r="G82" s="73" t="s">
        <v>266</v>
      </c>
      <c r="H82" s="24" t="s">
        <v>27</v>
      </c>
      <c r="I82" s="4"/>
      <c r="J82" s="4"/>
      <c r="K82" s="4"/>
      <c r="L82" s="4"/>
      <c r="M82" s="4"/>
      <c r="N82" s="4"/>
      <c r="O82" s="4"/>
      <c r="P82" s="4"/>
      <c r="Q82" s="4"/>
      <c r="R82" s="4"/>
      <c r="S82" s="4"/>
      <c r="T82" s="4"/>
      <c r="U82" s="4"/>
      <c r="V82" s="4"/>
      <c r="W82" s="4"/>
      <c r="X82" s="4"/>
      <c r="Y82" s="4"/>
      <c r="Z82" s="4"/>
      <c r="AA82" s="4"/>
      <c r="AB82" s="4"/>
      <c r="AC82" s="4"/>
      <c r="AD82" s="4"/>
      <c r="AE82" s="4"/>
    </row>
    <row r="83">
      <c r="A83" s="13">
        <f t="shared" si="2"/>
        <v>73</v>
      </c>
      <c r="B83" s="14" t="s">
        <v>135</v>
      </c>
      <c r="C83" s="14" t="s">
        <v>32</v>
      </c>
      <c r="D83" s="62">
        <v>3.0</v>
      </c>
      <c r="E83" s="48" t="s">
        <v>267</v>
      </c>
      <c r="F83" s="49" t="s">
        <v>268</v>
      </c>
      <c r="G83" s="49" t="s">
        <v>269</v>
      </c>
      <c r="H83" s="18" t="s">
        <v>124</v>
      </c>
      <c r="I83" s="4"/>
      <c r="J83" s="4"/>
      <c r="K83" s="4"/>
      <c r="L83" s="4"/>
      <c r="M83" s="4"/>
      <c r="N83" s="4"/>
      <c r="O83" s="4"/>
      <c r="P83" s="4"/>
      <c r="Q83" s="4"/>
      <c r="R83" s="4"/>
      <c r="S83" s="4"/>
      <c r="T83" s="4"/>
      <c r="U83" s="4"/>
      <c r="V83" s="4"/>
      <c r="W83" s="4"/>
      <c r="X83" s="4"/>
      <c r="Y83" s="4"/>
      <c r="Z83" s="4"/>
      <c r="AA83" s="4"/>
      <c r="AB83" s="4"/>
      <c r="AC83" s="4"/>
      <c r="AD83" s="4"/>
      <c r="AE83" s="4"/>
    </row>
    <row r="84">
      <c r="A84" s="19">
        <f t="shared" si="2"/>
        <v>74</v>
      </c>
      <c r="B84" s="20" t="s">
        <v>36</v>
      </c>
      <c r="C84" s="20" t="s">
        <v>41</v>
      </c>
      <c r="D84" s="63">
        <v>3.0</v>
      </c>
      <c r="E84" s="27" t="s">
        <v>270</v>
      </c>
      <c r="F84" s="23" t="s">
        <v>271</v>
      </c>
      <c r="G84" s="23" t="s">
        <v>272</v>
      </c>
      <c r="H84" s="24" t="s">
        <v>78</v>
      </c>
      <c r="I84" s="4"/>
      <c r="J84" s="4"/>
      <c r="K84" s="4"/>
      <c r="L84" s="4"/>
      <c r="M84" s="4"/>
      <c r="N84" s="4"/>
      <c r="O84" s="4"/>
      <c r="P84" s="4"/>
      <c r="Q84" s="4"/>
      <c r="R84" s="4"/>
      <c r="S84" s="4"/>
      <c r="T84" s="4"/>
      <c r="U84" s="4"/>
      <c r="V84" s="4"/>
      <c r="W84" s="4"/>
      <c r="X84" s="4"/>
      <c r="Y84" s="4"/>
      <c r="Z84" s="4"/>
      <c r="AA84" s="4"/>
      <c r="AB84" s="4"/>
      <c r="AC84" s="4"/>
      <c r="AD84" s="4"/>
      <c r="AE84" s="4"/>
    </row>
    <row r="85">
      <c r="A85" s="13">
        <f t="shared" si="2"/>
        <v>75</v>
      </c>
      <c r="B85" s="28" t="s">
        <v>91</v>
      </c>
      <c r="C85" s="28" t="s">
        <v>41</v>
      </c>
      <c r="D85" s="79">
        <v>3.0</v>
      </c>
      <c r="E85" s="30" t="s">
        <v>273</v>
      </c>
      <c r="F85" s="31" t="s">
        <v>274</v>
      </c>
      <c r="G85" s="80" t="s">
        <v>275</v>
      </c>
      <c r="H85" s="18" t="s">
        <v>27</v>
      </c>
      <c r="I85" s="4"/>
      <c r="J85" s="4"/>
      <c r="K85" s="4"/>
      <c r="L85" s="4"/>
      <c r="M85" s="4"/>
      <c r="N85" s="4"/>
      <c r="O85" s="4"/>
      <c r="P85" s="4"/>
      <c r="Q85" s="4"/>
      <c r="R85" s="4"/>
      <c r="S85" s="4"/>
      <c r="T85" s="4"/>
      <c r="U85" s="4"/>
      <c r="V85" s="4"/>
      <c r="W85" s="4"/>
      <c r="X85" s="4"/>
      <c r="Y85" s="4"/>
      <c r="Z85" s="4"/>
      <c r="AA85" s="4"/>
      <c r="AB85" s="4"/>
      <c r="AC85" s="4"/>
      <c r="AD85" s="4"/>
      <c r="AE85" s="4"/>
    </row>
    <row r="86">
      <c r="A86" s="19">
        <f t="shared" si="2"/>
        <v>76</v>
      </c>
      <c r="B86" s="20" t="s">
        <v>51</v>
      </c>
      <c r="C86" s="20" t="s">
        <v>32</v>
      </c>
      <c r="D86" s="81">
        <v>4.0</v>
      </c>
      <c r="E86" s="37" t="s">
        <v>276</v>
      </c>
      <c r="F86" s="38" t="s">
        <v>277</v>
      </c>
      <c r="G86" s="38" t="s">
        <v>278</v>
      </c>
      <c r="H86" s="24" t="s">
        <v>60</v>
      </c>
      <c r="I86" s="4"/>
      <c r="J86" s="4"/>
      <c r="K86" s="4"/>
      <c r="L86" s="4"/>
      <c r="M86" s="4"/>
      <c r="N86" s="4"/>
      <c r="O86" s="4"/>
      <c r="P86" s="4"/>
      <c r="Q86" s="4"/>
      <c r="R86" s="4"/>
      <c r="S86" s="4"/>
      <c r="T86" s="4"/>
      <c r="U86" s="4"/>
      <c r="V86" s="4"/>
      <c r="W86" s="4"/>
      <c r="X86" s="4"/>
      <c r="Y86" s="4"/>
      <c r="Z86" s="4"/>
      <c r="AA86" s="4"/>
      <c r="AB86" s="4"/>
      <c r="AC86" s="4"/>
      <c r="AD86" s="4"/>
      <c r="AE86" s="4"/>
    </row>
    <row r="87">
      <c r="A87" s="13">
        <f t="shared" si="2"/>
        <v>77</v>
      </c>
      <c r="B87" s="14" t="s">
        <v>79</v>
      </c>
      <c r="C87" s="14" t="s">
        <v>23</v>
      </c>
      <c r="D87" s="82">
        <v>4.0</v>
      </c>
      <c r="E87" s="48" t="s">
        <v>279</v>
      </c>
      <c r="F87" s="49" t="s">
        <v>280</v>
      </c>
      <c r="G87" s="67" t="s">
        <v>281</v>
      </c>
      <c r="H87" s="18" t="s">
        <v>282</v>
      </c>
      <c r="I87" s="4"/>
      <c r="J87" s="4"/>
      <c r="K87" s="4"/>
      <c r="L87" s="4"/>
      <c r="M87" s="4"/>
      <c r="N87" s="4"/>
      <c r="O87" s="4"/>
      <c r="P87" s="4"/>
      <c r="Q87" s="4"/>
      <c r="R87" s="4"/>
      <c r="S87" s="4"/>
      <c r="T87" s="4"/>
      <c r="U87" s="4"/>
      <c r="V87" s="4"/>
      <c r="W87" s="4"/>
      <c r="X87" s="4"/>
      <c r="Y87" s="4"/>
      <c r="Z87" s="4"/>
      <c r="AA87" s="4"/>
      <c r="AB87" s="4"/>
      <c r="AC87" s="4"/>
      <c r="AD87" s="4"/>
      <c r="AE87" s="4"/>
    </row>
    <row r="88">
      <c r="A88" s="19">
        <f t="shared" si="2"/>
        <v>78</v>
      </c>
      <c r="B88" s="43" t="s">
        <v>87</v>
      </c>
      <c r="C88" s="43" t="s">
        <v>52</v>
      </c>
      <c r="D88" s="77">
        <v>4.0</v>
      </c>
      <c r="E88" s="45" t="s">
        <v>283</v>
      </c>
      <c r="F88" s="46" t="s">
        <v>284</v>
      </c>
      <c r="G88" s="46" t="s">
        <v>285</v>
      </c>
      <c r="H88" s="24" t="s">
        <v>286</v>
      </c>
      <c r="I88" s="4"/>
      <c r="J88" s="4"/>
      <c r="K88" s="4"/>
      <c r="L88" s="4"/>
      <c r="M88" s="4"/>
      <c r="N88" s="4"/>
      <c r="O88" s="4"/>
      <c r="P88" s="4"/>
      <c r="Q88" s="4"/>
      <c r="R88" s="4"/>
      <c r="S88" s="4"/>
      <c r="T88" s="4"/>
      <c r="U88" s="4"/>
      <c r="V88" s="4"/>
      <c r="W88" s="4"/>
      <c r="X88" s="4"/>
      <c r="Y88" s="4"/>
      <c r="Z88" s="4"/>
      <c r="AA88" s="4"/>
      <c r="AB88" s="4"/>
      <c r="AC88" s="4"/>
      <c r="AD88" s="4"/>
      <c r="AE88" s="4"/>
    </row>
    <row r="89">
      <c r="A89" s="83">
        <f t="shared" si="2"/>
        <v>79</v>
      </c>
      <c r="B89" s="84" t="s">
        <v>125</v>
      </c>
      <c r="C89" s="84" t="s">
        <v>23</v>
      </c>
      <c r="D89" s="85">
        <v>4.0</v>
      </c>
      <c r="E89" s="86" t="s">
        <v>287</v>
      </c>
      <c r="F89" s="87" t="s">
        <v>288</v>
      </c>
      <c r="G89" s="88" t="s">
        <v>289</v>
      </c>
      <c r="H89" s="89" t="s">
        <v>27</v>
      </c>
      <c r="I89" s="4"/>
      <c r="J89" s="4"/>
      <c r="K89" s="4"/>
      <c r="L89" s="4"/>
      <c r="M89" s="4"/>
      <c r="N89" s="4"/>
      <c r="O89" s="4"/>
      <c r="P89" s="4"/>
      <c r="Q89" s="4"/>
      <c r="R89" s="4"/>
      <c r="S89" s="4"/>
      <c r="T89" s="4"/>
      <c r="U89" s="4"/>
      <c r="V89" s="4"/>
      <c r="W89" s="4"/>
      <c r="X89" s="4"/>
      <c r="Y89" s="4"/>
      <c r="Z89" s="4"/>
      <c r="AA89" s="4"/>
      <c r="AB89" s="4"/>
      <c r="AC89" s="4"/>
      <c r="AD89" s="4"/>
      <c r="AE89" s="4"/>
    </row>
  </sheetData>
  <customSheetViews>
    <customSheetView guid="{915ADD19-1218-4250-A748-CC1BBB35D45E}" filter="1" showAutoFilter="1">
      <autoFilter ref="$A$10:$H$89"/>
    </customSheetView>
    <customSheetView guid="{75688605-603D-4BAE-BAE6-2CF68882BCF5}" filter="1" showAutoFilter="1">
      <autoFilter ref="$A$10:$H$89"/>
    </customSheetView>
  </customSheetViews>
  <mergeCells count="2">
    <mergeCell ref="B1:E1"/>
    <mergeCell ref="D3:E3"/>
  </mergeCells>
  <dataValidations>
    <dataValidation type="list" allowBlank="1" sqref="B11:B89">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89">
      <formula1>"0,1,2,3,4"</formula1>
    </dataValidation>
    <dataValidation type="list" allowBlank="1" sqref="H11:H89">
      <formula1>"A,B,C,D"</formula1>
    </dataValidation>
    <dataValidation type="list" allowBlank="1" sqref="C11:C89">
      <formula1>"1. Simple Task,2. Moderate Task,3. Complex Task,4. All Tasks,5. Extra Violations"</formula1>
    </dataValidation>
  </dataValidations>
  <hyperlinks>
    <hyperlink r:id="rId1" ref="E12"/>
    <hyperlink r:id="rId2" ref="E16"/>
    <hyperlink r:id="rId3" ref="E46"/>
    <hyperlink r:id="rId4" ref="E57"/>
    <hyperlink r:id="rId5" ref="E60"/>
    <hyperlink r:id="rId6" ref="E68"/>
    <hyperlink r:id="rId7" ref="E75"/>
    <hyperlink r:id="rId8" ref="E89"/>
  </hyperlinks>
  <printOptions gridLines="1" horizontalCentered="1"/>
  <pageMargins bottom="0.6" footer="0.0" header="0.0" left="0.0" right="0.0" top="0.0"/>
  <pageSetup fitToHeight="0" paperSize="9" orientation="landscape" pageOrder="overThenDown"/>
  <drawing r:id="rId9"/>
  <tableParts count="1">
    <tablePart r:id="rId11"/>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90" t="s">
        <v>290</v>
      </c>
      <c r="B1" s="91" t="s">
        <v>291</v>
      </c>
      <c r="C1" s="91" t="s">
        <v>292</v>
      </c>
      <c r="D1" s="91" t="s">
        <v>293</v>
      </c>
      <c r="E1" s="91" t="s">
        <v>294</v>
      </c>
      <c r="F1" s="91" t="s">
        <v>295</v>
      </c>
      <c r="G1" s="92" t="s">
        <v>296</v>
      </c>
      <c r="I1" s="93"/>
      <c r="J1" s="93"/>
      <c r="K1" s="93"/>
      <c r="L1" s="93"/>
    </row>
    <row r="2">
      <c r="A2" s="94" t="s">
        <v>51</v>
      </c>
      <c r="B2" s="95">
        <f>COUNTIFS('Group Heuristic Evaluation'!B:B, "H1: Visibility of System Status", 'Group Heuristic Evaluation'!D:D, 0)</f>
        <v>0</v>
      </c>
      <c r="C2" s="95">
        <f>COUNTIFS('Group Heuristic Evaluation'!B:B, "H1: Visibility of System Status", 'Group Heuristic Evaluation'!D:D, 1)</f>
        <v>0</v>
      </c>
      <c r="D2" s="96">
        <f>COUNTIFS('Group Heuristic Evaluation'!B:B, "H1: Visibility of System Status", 'Group Heuristic Evaluation'!D:D, 2)</f>
        <v>2</v>
      </c>
      <c r="E2" s="96">
        <f>COUNTIFS('Group Heuristic Evaluation'!B:B, "H1: Visibility of System Status", 'Group Heuristic Evaluation'!D:D, 3)</f>
        <v>3</v>
      </c>
      <c r="F2" s="96">
        <f>COUNTIFS('Group Heuristic Evaluation'!B:B, "H1: Visibility of System Status", 'Group Heuristic Evaluation'!D:D, 4)</f>
        <v>1</v>
      </c>
      <c r="G2" s="97">
        <f t="shared" ref="G2:G5" si="1">SUM(B2:F2)</f>
        <v>6</v>
      </c>
      <c r="I2" s="93"/>
      <c r="J2" s="93"/>
      <c r="K2" s="93"/>
      <c r="L2" s="93"/>
    </row>
    <row r="3">
      <c r="A3" s="98" t="s">
        <v>87</v>
      </c>
      <c r="B3" s="95">
        <f>COUNTIFS('Group Heuristic Evaluation'!B:B, "H2: Match b/w System &amp; World", 'Group Heuristic Evaluation'!D:D, 0)</f>
        <v>0</v>
      </c>
      <c r="C3" s="96">
        <f>COUNTIFS('Group Heuristic Evaluation'!B:B, "H2: Match b/w System &amp; World", 'Group Heuristic Evaluation'!D:D, 1)</f>
        <v>0</v>
      </c>
      <c r="D3" s="96">
        <f>COUNTIFS('Group Heuristic Evaluation'!B:B, "H2: Match b/w System &amp; World", 'Group Heuristic Evaluation'!D:D, 2)</f>
        <v>1</v>
      </c>
      <c r="E3" s="96">
        <f>COUNTIFS('Group Heuristic Evaluation'!B:B, "H2: Match b/w System &amp; World", 'Group Heuristic Evaluation'!D:D, 3)</f>
        <v>4</v>
      </c>
      <c r="F3" s="96">
        <f>COUNTIFS('Group Heuristic Evaluation'!B:B, "H2: Match b/w System &amp; World", 'Group Heuristic Evaluation'!D:D, 4)</f>
        <v>1</v>
      </c>
      <c r="G3" s="99">
        <f t="shared" si="1"/>
        <v>6</v>
      </c>
      <c r="I3" s="93"/>
      <c r="J3" s="93"/>
      <c r="K3" s="93"/>
      <c r="L3" s="93"/>
    </row>
    <row r="4">
      <c r="A4" s="98" t="s">
        <v>91</v>
      </c>
      <c r="B4" s="95">
        <f>COUNTIFS('Group Heuristic Evaluation'!B:B, "H3: User Control &amp; Freedom", 'Group Heuristic Evaluation'!D:D, 0)</f>
        <v>0</v>
      </c>
      <c r="C4" s="96">
        <f>COUNTIFS('Group Heuristic Evaluation'!B:B, "H3: User Control &amp; Freedom", 'Group Heuristic Evaluation'!D:D, 1)</f>
        <v>0</v>
      </c>
      <c r="D4" s="96">
        <f>COUNTIFS('Group Heuristic Evaluation'!B:B, "H3: User Control &amp; Freedom", 'Group Heuristic Evaluation'!D:D, 2)</f>
        <v>2</v>
      </c>
      <c r="E4" s="96">
        <f>COUNTIFS('Group Heuristic Evaluation'!B:B, "H3: User Control &amp; Freedom", 'Group Heuristic Evaluation'!D:D, 3)</f>
        <v>5</v>
      </c>
      <c r="F4" s="96">
        <f>COUNTIFS('Group Heuristic Evaluation'!B:B, "H3: User Control &amp; Freedom", 'Group Heuristic Evaluation'!D:D, 4)</f>
        <v>0</v>
      </c>
      <c r="G4" s="99">
        <f t="shared" si="1"/>
        <v>7</v>
      </c>
      <c r="I4" s="93"/>
      <c r="J4" s="93"/>
      <c r="K4" s="93"/>
      <c r="L4" s="93"/>
    </row>
    <row r="5">
      <c r="A5" s="98" t="s">
        <v>28</v>
      </c>
      <c r="B5" s="95">
        <f>COUNTIFS('Group Heuristic Evaluation'!B:B, "H4: Consistency &amp; Standards", 'Group Heuristic Evaluation'!D:D, 0)</f>
        <v>0</v>
      </c>
      <c r="C5" s="96">
        <f>COUNTIFS('Group Heuristic Evaluation'!B:B, "H4: Consistency &amp; Standards", 'Group Heuristic Evaluation'!D:D, 1)</f>
        <v>2</v>
      </c>
      <c r="D5" s="96">
        <f>COUNTIFS('Group Heuristic Evaluation'!B:B, "H4: Consistency &amp; Standards", 'Group Heuristic Evaluation'!D:D, 2)</f>
        <v>7</v>
      </c>
      <c r="E5" s="96">
        <f>COUNTIFS('Group Heuristic Evaluation'!B:B, "H4: Consistency &amp; Standards", 'Group Heuristic Evaluation'!D:D, 3)</f>
        <v>2</v>
      </c>
      <c r="F5" s="96">
        <f>COUNTIFS('Group Heuristic Evaluation'!B:B, "H4: Consistency &amp; Standards", 'Group Heuristic Evaluation'!D:D, 4)</f>
        <v>0</v>
      </c>
      <c r="G5" s="99">
        <f t="shared" si="1"/>
        <v>11</v>
      </c>
      <c r="I5" s="93"/>
      <c r="J5" s="93"/>
      <c r="K5" s="93"/>
      <c r="L5" s="93"/>
    </row>
    <row r="6">
      <c r="A6" s="98" t="s">
        <v>120</v>
      </c>
      <c r="B6" s="95">
        <f>COUNTIFS('Group Heuristic Evaluation'!B:B, "H5: Error Prevention", 'Group Heuristic Evaluation'!D:D, 0)</f>
        <v>0</v>
      </c>
      <c r="C6" s="96">
        <f>COUNTIFS('Group Heuristic Evaluation'!B:B, "H5: Error Prevention", 'Group Heuristic Evaluation'!D:D, 1)</f>
        <v>0</v>
      </c>
      <c r="D6" s="96">
        <f>COUNTIFS('Group Heuristic Evaluation'!B:B, "H5: Error Prevention", 'Group Heuristic Evaluation'!D:D, 2)</f>
        <v>1</v>
      </c>
      <c r="E6" s="96">
        <f>COUNTIFS('Group Heuristic Evaluation'!B:B, "H5: Error Prevention", 'Group Heuristic Evaluation'!D:D, 3)</f>
        <v>3</v>
      </c>
      <c r="F6" s="96">
        <f>COUNTIFS('Group Heuristic Evaluation'!B:B, "H5: Error Prevention", 'Group Heuristic Evaluation'!D:D, 4)</f>
        <v>0</v>
      </c>
      <c r="G6" s="99">
        <f>SUM(C6:F6)</f>
        <v>4</v>
      </c>
      <c r="I6" s="93"/>
      <c r="J6" s="93"/>
      <c r="K6" s="93"/>
      <c r="L6" s="93"/>
    </row>
    <row r="7">
      <c r="A7" s="98" t="s">
        <v>125</v>
      </c>
      <c r="B7" s="95">
        <f>COUNTIFS('Group Heuristic Evaluation'!B:B, "H6: Recognition not Recall", 'Group Heuristic Evaluation'!D:D, 0)</f>
        <v>0</v>
      </c>
      <c r="C7" s="96">
        <f>COUNTIFS('Group Heuristic Evaluation'!B:B, "H6: Recognition not Recall", 'Group Heuristic Evaluation'!D:D, 1)</f>
        <v>0</v>
      </c>
      <c r="D7" s="96">
        <f>COUNTIFS('Group Heuristic Evaluation'!B:B, "H6: Recognition not Recall", 'Group Heuristic Evaluation'!D:D, 2)</f>
        <v>3</v>
      </c>
      <c r="E7" s="96">
        <f>COUNTIFS('Group Heuristic Evaluation'!B:B, "H6: Recognition not Recall", 'Group Heuristic Evaluation'!D:D, 3)</f>
        <v>4</v>
      </c>
      <c r="F7" s="96">
        <f>COUNTIFS('Group Heuristic Evaluation'!B:B, "H6: Recognition not Recall", 'Group Heuristic Evaluation'!D:D, 4)</f>
        <v>1</v>
      </c>
      <c r="G7" s="99">
        <f t="shared" ref="G7:G13" si="2">SUM(B7:F7)</f>
        <v>8</v>
      </c>
      <c r="I7" s="93"/>
      <c r="J7" s="93"/>
      <c r="K7" s="93"/>
      <c r="L7" s="93"/>
    </row>
    <row r="8">
      <c r="A8" s="98" t="s">
        <v>135</v>
      </c>
      <c r="B8" s="95">
        <f>COUNTIFS('Group Heuristic Evaluation'!B:B, "H7: Flexibility &amp; Efficiency of Use", 'Group Heuristic Evaluation'!D:D, 0)</f>
        <v>0</v>
      </c>
      <c r="C8" s="96">
        <f>COUNTIFS('Group Heuristic Evaluation'!B:B, "H7: Flexibility &amp; Efficiency of Use", 'Group Heuristic Evaluation'!D:D, 1)</f>
        <v>0</v>
      </c>
      <c r="D8" s="96">
        <f>COUNTIFS('Group Heuristic Evaluation'!B:B, "H7: Flexibility &amp; Efficiency of Use", 'Group Heuristic Evaluation'!D:D, 2)</f>
        <v>7</v>
      </c>
      <c r="E8" s="96">
        <f>COUNTIFS('Group Heuristic Evaluation'!B:B, "H7: Flexibility &amp; Efficiency of Use", 'Group Heuristic Evaluation'!D:D, 3)</f>
        <v>1</v>
      </c>
      <c r="F8" s="96">
        <f>COUNTIFS('Group Heuristic Evaluation'!B:B, "H7: Flexibility &amp; Efficiency of Use", 'Group Heuristic Evaluation'!D:D, 4)</f>
        <v>0</v>
      </c>
      <c r="G8" s="99">
        <f t="shared" si="2"/>
        <v>8</v>
      </c>
      <c r="I8" s="93"/>
      <c r="J8" s="93"/>
      <c r="K8" s="93"/>
      <c r="L8" s="93"/>
    </row>
    <row r="9">
      <c r="A9" s="98" t="s">
        <v>36</v>
      </c>
      <c r="B9" s="95">
        <f>COUNTIFS('Group Heuristic Evaluation'!B:B, "H8: Aesthetic &amp; Minimalist Design", 'Group Heuristic Evaluation'!D:D, 0)</f>
        <v>0</v>
      </c>
      <c r="C9" s="100">
        <f>COUNTIFS('Group Heuristic Evaluation'!B:B, "H8: Aesthetic &amp; Minimalist Design", 'Group Heuristic Evaluation'!D:D, 1)</f>
        <v>4</v>
      </c>
      <c r="D9" s="100">
        <f>COUNTIFS('Group Heuristic Evaluation'!B:B, "H8: Aesthetic &amp; Minimalist Design", 'Group Heuristic Evaluation'!D:D, 2)</f>
        <v>4</v>
      </c>
      <c r="E9" s="100">
        <f>COUNTIFS('Group Heuristic Evaluation'!B:B, "H8: Aesthetic &amp; Minimalist Design", 'Group Heuristic Evaluation'!D:D, 3)</f>
        <v>1</v>
      </c>
      <c r="F9" s="100">
        <f>COUNTIFS('Group Heuristic Evaluation'!B:B, "H8: Aesthetic &amp; Minimalist Design", 'Group Heuristic Evaluation'!D:D, 4)</f>
        <v>0</v>
      </c>
      <c r="G9" s="99">
        <f t="shared" si="2"/>
        <v>9</v>
      </c>
      <c r="I9" s="93"/>
      <c r="J9" s="93"/>
      <c r="K9" s="93"/>
      <c r="L9" s="93"/>
    </row>
    <row r="10">
      <c r="A10" s="98" t="s">
        <v>170</v>
      </c>
      <c r="B10" s="95">
        <f>COUNTIFS('Group Heuristic Evaluation'!B:B, "H9: Help Users with Errors", 'Group Heuristic Evaluation'!D:D, 0)</f>
        <v>0</v>
      </c>
      <c r="C10" s="100">
        <f>COUNTIFS('Group Heuristic Evaluation'!B:B, "H9: Help Users with Errors", 'Group Heuristic Evaluation'!D:D, 1)</f>
        <v>0</v>
      </c>
      <c r="D10" s="100">
        <f>COUNTIFS('Group Heuristic Evaluation'!B:B, "H9: Help Users with Errors", 'Group Heuristic Evaluation'!D:D, 2)</f>
        <v>3</v>
      </c>
      <c r="E10" s="100">
        <f>COUNTIFS('Group Heuristic Evaluation'!B:B, "H9: Help Users with Errors", 'Group Heuristic Evaluation'!D:D, 3)</f>
        <v>0</v>
      </c>
      <c r="F10" s="100">
        <f>COUNTIFS('Group Heuristic Evaluation'!B:B, "H9: Help Users with Errors", 'Group Heuristic Evaluation'!D:D, 4)</f>
        <v>0</v>
      </c>
      <c r="G10" s="99">
        <f t="shared" si="2"/>
        <v>3</v>
      </c>
      <c r="I10" s="93"/>
      <c r="J10" s="93"/>
      <c r="K10" s="93"/>
      <c r="L10" s="93"/>
    </row>
    <row r="11">
      <c r="A11" s="98" t="s">
        <v>61</v>
      </c>
      <c r="B11" s="95">
        <f>COUNTIFS('Group Heuristic Evaluation'!B:B, "H10: Help &amp; Documentation", 'Group Heuristic Evaluation'!D:D, 0)</f>
        <v>0</v>
      </c>
      <c r="C11" s="100">
        <f>COUNTIFS('Group Heuristic Evaluation'!B:B, "H10: Help &amp; Documentation", 'Group Heuristic Evaluation'!D:D, 1)</f>
        <v>0</v>
      </c>
      <c r="D11" s="100">
        <f>COUNTIFS('Group Heuristic Evaluation'!B:B, "H10: Help &amp; Documentation", 'Group Heuristic Evaluation'!D:D, 2)</f>
        <v>1</v>
      </c>
      <c r="E11" s="100">
        <f>COUNTIFS('Group Heuristic Evaluation'!B:B, "H10: Help &amp; Documentation", 'Group Heuristic Evaluation'!D:D, 3)</f>
        <v>3</v>
      </c>
      <c r="F11" s="100">
        <f>COUNTIFS('Group Heuristic Evaluation'!B:B, "H10: Help &amp; Documentation", 'Group Heuristic Evaluation'!D:D, 4)</f>
        <v>0</v>
      </c>
      <c r="G11" s="99">
        <f t="shared" si="2"/>
        <v>4</v>
      </c>
      <c r="I11" s="93"/>
      <c r="J11" s="93"/>
      <c r="K11" s="93"/>
      <c r="L11" s="93"/>
    </row>
    <row r="12">
      <c r="A12" s="98" t="s">
        <v>22</v>
      </c>
      <c r="B12" s="95">
        <f>COUNTIFS('Group Heuristic Evaluation'!B:B, "H11: Accessible Design", 'Group Heuristic Evaluation'!D:D, 0)</f>
        <v>0</v>
      </c>
      <c r="C12" s="100">
        <f>COUNTIFS('Group Heuristic Evaluation'!B:B, "H11: Accessible Design", 'Group Heuristic Evaluation'!D:D, 1)</f>
        <v>1</v>
      </c>
      <c r="D12" s="100">
        <f>COUNTIFS('Group Heuristic Evaluation'!B:B, "H11: Accessible Design", 'Group Heuristic Evaluation'!D:D, 2)</f>
        <v>4</v>
      </c>
      <c r="E12" s="100">
        <f>COUNTIFS('Group Heuristic Evaluation'!B:B, "H11: Accessible Design", 'Group Heuristic Evaluation'!D:D, 3)</f>
        <v>3</v>
      </c>
      <c r="F12" s="100">
        <f>COUNTIFS('Group Heuristic Evaluation'!B:B, "H11: Accessible Design", 'Group Heuristic Evaluation'!D:D, 4)</f>
        <v>0</v>
      </c>
      <c r="G12" s="99">
        <f t="shared" si="2"/>
        <v>8</v>
      </c>
      <c r="I12" s="93"/>
      <c r="J12" s="93"/>
      <c r="K12" s="93"/>
      <c r="L12" s="93"/>
    </row>
    <row r="13">
      <c r="A13" s="98" t="s">
        <v>297</v>
      </c>
      <c r="B13" s="95">
        <f>COUNTIFS('Group Heuristic Evaluation'!B:B, "H12: Value Alignment &amp; Inclusion", 'Group Heuristic Evaluation'!D:D, 0)</f>
        <v>0</v>
      </c>
      <c r="C13" s="100">
        <f>COUNTIFS('Group Heuristic Evaluation'!B:B, "H12: Value Alignment &amp; Inclusion", 'Group Heuristic Evaluation'!D:D, 1)</f>
        <v>0</v>
      </c>
      <c r="D13" s="100">
        <f>COUNTIFS('Group Heuristic Evaluation'!B:B, "H12: Value Alignment &amp; Inclusion", 'Group Heuristic Evaluation'!D:D, 2)</f>
        <v>2</v>
      </c>
      <c r="E13" s="100">
        <f>COUNTIFS('Group Heuristic Evaluation'!B:B, "H12: Value Alignment &amp; Inclusion", 'Group Heuristic Evaluation'!D:D, 3)</f>
        <v>2</v>
      </c>
      <c r="F13" s="100">
        <f>COUNTIFS('Group Heuristic Evaluation'!B:B, "H12: Value Alignment &amp; Inclusion", 'Group Heuristic Evaluation'!D:D, 4)</f>
        <v>1</v>
      </c>
      <c r="G13" s="99">
        <f t="shared" si="2"/>
        <v>5</v>
      </c>
      <c r="I13" s="93"/>
      <c r="J13" s="93"/>
      <c r="K13" s="93"/>
      <c r="L13" s="93"/>
    </row>
    <row r="14">
      <c r="A14" s="101" t="s">
        <v>298</v>
      </c>
      <c r="B14" s="102">
        <f>SUM(B2:B13)</f>
        <v>0</v>
      </c>
      <c r="C14" s="102">
        <f t="shared" ref="C14:D14" si="3">SUM(C1:C13)</f>
        <v>7</v>
      </c>
      <c r="D14" s="102">
        <f t="shared" si="3"/>
        <v>37</v>
      </c>
      <c r="E14" s="102">
        <f t="shared" ref="E14:G14" si="4">SUM(E2:E13)</f>
        <v>31</v>
      </c>
      <c r="F14" s="102">
        <f t="shared" si="4"/>
        <v>4</v>
      </c>
      <c r="G14" s="103">
        <f t="shared" si="4"/>
        <v>79</v>
      </c>
      <c r="I14" s="93"/>
      <c r="J14" s="93"/>
      <c r="K14" s="93"/>
      <c r="L14" s="93"/>
    </row>
    <row r="16">
      <c r="A16" s="104"/>
      <c r="B16" s="104"/>
      <c r="C16" s="104"/>
      <c r="D16" s="104"/>
      <c r="E16" s="104"/>
      <c r="F16" s="104"/>
      <c r="G16" s="104"/>
    </row>
    <row r="17">
      <c r="A17" s="104"/>
      <c r="B17" s="104"/>
      <c r="C17" s="104"/>
      <c r="D17" s="104"/>
      <c r="E17" s="104"/>
      <c r="F17" s="104"/>
      <c r="G17" s="104"/>
    </row>
    <row r="18">
      <c r="A18" s="104"/>
      <c r="B18" s="104"/>
      <c r="C18" s="104"/>
      <c r="D18" s="104"/>
      <c r="E18" s="104"/>
      <c r="F18" s="104"/>
      <c r="G18" s="104"/>
    </row>
    <row r="19">
      <c r="A19" s="104"/>
      <c r="B19" s="104"/>
      <c r="C19" s="104"/>
      <c r="D19" s="104"/>
      <c r="E19" s="104"/>
      <c r="F19" s="104"/>
      <c r="G19" s="104"/>
    </row>
    <row r="20">
      <c r="A20" s="104"/>
      <c r="B20" s="104"/>
      <c r="C20" s="104"/>
      <c r="D20" s="104"/>
      <c r="E20" s="104"/>
      <c r="F20" s="104"/>
      <c r="G20" s="104"/>
    </row>
    <row r="21">
      <c r="A21" s="104"/>
      <c r="B21" s="104"/>
      <c r="C21" s="104"/>
      <c r="D21" s="104"/>
      <c r="E21" s="104"/>
      <c r="F21" s="104"/>
      <c r="G21" s="104"/>
    </row>
    <row r="22">
      <c r="A22" s="104"/>
      <c r="B22" s="104"/>
      <c r="C22" s="104"/>
      <c r="D22" s="104"/>
      <c r="E22" s="104"/>
      <c r="F22" s="104"/>
      <c r="G22" s="104"/>
    </row>
    <row r="23">
      <c r="A23" s="104"/>
      <c r="B23" s="104"/>
      <c r="C23" s="104"/>
      <c r="D23" s="104"/>
      <c r="E23" s="104"/>
      <c r="F23" s="104"/>
      <c r="G23" s="104"/>
    </row>
    <row r="24">
      <c r="A24" s="104"/>
      <c r="B24" s="104"/>
      <c r="C24" s="104"/>
      <c r="D24" s="104"/>
      <c r="E24" s="104"/>
      <c r="F24" s="104"/>
      <c r="G24" s="104"/>
    </row>
    <row r="25">
      <c r="A25" s="104"/>
      <c r="B25" s="104"/>
      <c r="C25" s="104"/>
      <c r="D25" s="104"/>
      <c r="E25" s="104"/>
      <c r="F25" s="104"/>
      <c r="G25" s="104"/>
    </row>
    <row r="26">
      <c r="A26" s="104"/>
      <c r="B26" s="104"/>
      <c r="C26" s="104"/>
      <c r="D26" s="104"/>
      <c r="E26" s="104"/>
      <c r="F26" s="104"/>
      <c r="G26" s="104"/>
    </row>
    <row r="27">
      <c r="A27" s="104"/>
      <c r="B27" s="104"/>
      <c r="C27" s="104"/>
      <c r="D27" s="104"/>
      <c r="E27" s="104"/>
      <c r="F27" s="104"/>
      <c r="G27" s="104"/>
    </row>
    <row r="28">
      <c r="A28" s="104"/>
      <c r="B28" s="104"/>
      <c r="C28" s="104"/>
      <c r="D28" s="104"/>
      <c r="E28" s="104"/>
      <c r="F28" s="104"/>
      <c r="G28" s="104"/>
    </row>
    <row r="29">
      <c r="A29" s="104"/>
      <c r="B29" s="104"/>
      <c r="C29" s="104"/>
      <c r="D29" s="104"/>
      <c r="E29" s="104"/>
      <c r="F29" s="104"/>
      <c r="G29" s="104"/>
    </row>
    <row r="32">
      <c r="A32" s="105"/>
      <c r="B32" s="105"/>
      <c r="C32" s="105"/>
      <c r="D32" s="105"/>
      <c r="E32" s="105"/>
      <c r="F32" s="105"/>
      <c r="G32" s="105"/>
    </row>
    <row r="33">
      <c r="A33" s="105"/>
      <c r="B33" s="105"/>
      <c r="C33" s="105"/>
      <c r="D33" s="105"/>
      <c r="E33" s="105"/>
      <c r="F33" s="105"/>
      <c r="G33" s="105"/>
    </row>
    <row r="34">
      <c r="A34" s="105"/>
      <c r="B34" s="105"/>
      <c r="C34" s="105"/>
      <c r="D34" s="105"/>
      <c r="E34" s="105"/>
      <c r="F34" s="105"/>
      <c r="G34" s="105"/>
    </row>
    <row r="35">
      <c r="A35" s="105"/>
      <c r="B35" s="105"/>
      <c r="C35" s="105"/>
      <c r="D35" s="105"/>
      <c r="E35" s="105"/>
      <c r="F35" s="105"/>
      <c r="G35" s="105"/>
    </row>
    <row r="36">
      <c r="A36" s="105"/>
      <c r="B36" s="105"/>
      <c r="C36" s="105"/>
      <c r="D36" s="105"/>
      <c r="E36" s="105"/>
      <c r="F36" s="105"/>
      <c r="G36" s="105"/>
    </row>
    <row r="37">
      <c r="A37" s="105"/>
      <c r="B37" s="105"/>
      <c r="C37" s="105"/>
      <c r="D37" s="105"/>
      <c r="E37" s="105"/>
      <c r="F37" s="105"/>
      <c r="G37" s="105"/>
    </row>
    <row r="38">
      <c r="A38" s="105"/>
      <c r="B38" s="105"/>
      <c r="C38" s="105"/>
      <c r="D38" s="105"/>
      <c r="E38" s="105"/>
      <c r="F38" s="105"/>
      <c r="G38" s="105"/>
    </row>
    <row r="39">
      <c r="A39" s="105"/>
      <c r="B39" s="105"/>
      <c r="C39" s="105"/>
      <c r="D39" s="105"/>
      <c r="E39" s="105"/>
      <c r="F39" s="105"/>
      <c r="G39" s="105"/>
    </row>
    <row r="40">
      <c r="A40" s="105"/>
      <c r="B40" s="105"/>
      <c r="C40" s="105"/>
      <c r="D40" s="105"/>
      <c r="E40" s="105"/>
      <c r="F40" s="105"/>
      <c r="G40" s="105"/>
    </row>
    <row r="41">
      <c r="A41" s="105"/>
      <c r="B41" s="105"/>
      <c r="C41" s="105"/>
      <c r="D41" s="105"/>
      <c r="E41" s="105"/>
      <c r="F41" s="105"/>
      <c r="G41" s="105"/>
    </row>
    <row r="42">
      <c r="A42" s="105"/>
      <c r="B42" s="105"/>
      <c r="C42" s="105"/>
      <c r="D42" s="105"/>
      <c r="E42" s="105"/>
      <c r="F42" s="105"/>
      <c r="G42" s="105"/>
    </row>
    <row r="43">
      <c r="A43" s="105"/>
      <c r="B43" s="105"/>
      <c r="C43" s="105"/>
      <c r="D43" s="105"/>
      <c r="E43" s="105"/>
      <c r="F43" s="105"/>
      <c r="G43" s="105"/>
    </row>
    <row r="44">
      <c r="A44" s="105"/>
      <c r="B44" s="105"/>
      <c r="C44" s="105"/>
      <c r="D44" s="105"/>
      <c r="E44" s="105"/>
      <c r="F44" s="105"/>
      <c r="G44" s="105"/>
    </row>
    <row r="45">
      <c r="A45" s="105"/>
      <c r="B45" s="105"/>
      <c r="C45" s="105"/>
      <c r="D45" s="105"/>
      <c r="E45" s="105"/>
      <c r="F45" s="105"/>
      <c r="G45" s="105"/>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06" t="s">
        <v>299</v>
      </c>
    </row>
    <row r="2">
      <c r="A2" s="107" t="s">
        <v>17</v>
      </c>
      <c r="B2" s="107" t="s">
        <v>300</v>
      </c>
      <c r="C2" s="107" t="s">
        <v>301</v>
      </c>
      <c r="D2" s="107" t="s">
        <v>302</v>
      </c>
      <c r="E2" s="107" t="s">
        <v>303</v>
      </c>
    </row>
    <row r="3">
      <c r="A3" s="108">
        <v>0.0</v>
      </c>
      <c r="B3" s="100">
        <f>COUNTIFS('Group Heuristic Evaluation'!H:H, "*A*",'Group Heuristic Evaluation'!D:D, 0)/COUNTA('Group Heuristic Evaluation'!B:B)
</f>
        <v>0</v>
      </c>
      <c r="C3" s="109">
        <f>COUNTIFS('Group Heuristic Evaluation'!H:H, "*B*",'Group Heuristic Evaluation'!D:D, 0)/COUNTA('Group Heuristic Evaluation'!B:B)</f>
        <v>0</v>
      </c>
      <c r="D3" s="100">
        <f>COUNTIFS('Group Heuristic Evaluation'!H:H, "*C*",'Group Heuristic Evaluation'!D:D, 0)/COUNTA('Group Heuristic Evaluation'!B:B)</f>
        <v>0</v>
      </c>
      <c r="E3" s="100">
        <f>COUNTIFS('Group Heuristic Evaluation'!H:H, "*D*",'Group Heuristic Evaluation'!D:D, 0)/COUNTA('Group Heuristic Evaluation'!B:B)</f>
        <v>0</v>
      </c>
    </row>
    <row r="4">
      <c r="A4" s="108">
        <v>1.0</v>
      </c>
      <c r="B4" s="100">
        <f>COUNTIFS('Group Heuristic Evaluation'!H:H, "*A*",'Group Heuristic Evaluation'!D:D, 1)/COUNTA('Group Heuristic Evaluation'!B:B)
</f>
        <v>0.0119047619</v>
      </c>
      <c r="C4" s="109">
        <f>COUNTIFS('Group Heuristic Evaluation'!H:H, "*B*",'Group Heuristic Evaluation'!D:D, 1)/COUNTA('Group Heuristic Evaluation'!B:B)</f>
        <v>0</v>
      </c>
      <c r="D4" s="100">
        <f>COUNTIFS('Group Heuristic Evaluation'!H:H, "*C*",'Group Heuristic Evaluation'!D:D, 1)/COUNTA('Group Heuristic Evaluation'!B:B)</f>
        <v>0.0119047619</v>
      </c>
      <c r="E4" s="100">
        <f>COUNTIFS('Group Heuristic Evaluation'!H:H, "*D*",'Group Heuristic Evaluation'!D:D, 1)/COUNTA('Group Heuristic Evaluation'!B:B)</f>
        <v>0.05952380952</v>
      </c>
    </row>
    <row r="5">
      <c r="A5" s="108">
        <v>2.0</v>
      </c>
      <c r="B5" s="100">
        <f>COUNTIFS('Group Heuristic Evaluation'!H:H, "*A*",'Group Heuristic Evaluation'!D:D, 2)/COUNTA('Group Heuristic Evaluation'!B:B)
</f>
        <v>0.2023809524</v>
      </c>
      <c r="C5" s="109">
        <f>COUNTIFS('Group Heuristic Evaluation'!H:H, "*B*",'Group Heuristic Evaluation'!D:D, 2)/COUNTA('Group Heuristic Evaluation'!B:B)</f>
        <v>0.2857142857</v>
      </c>
      <c r="D5" s="100">
        <f>COUNTIFS('Group Heuristic Evaluation'!H:H, "*C*",'Group Heuristic Evaluation'!D:D, 2)/COUNTA('Group Heuristic Evaluation'!B:B)</f>
        <v>0.119047619</v>
      </c>
      <c r="E5" s="100">
        <f>COUNTIFS('Group Heuristic Evaluation'!H:H, "*D*",'Group Heuristic Evaluation'!D:D, 2)/COUNTA('Group Heuristic Evaluation'!B:B)</f>
        <v>0.07142857143</v>
      </c>
    </row>
    <row r="6">
      <c r="A6" s="108">
        <v>3.0</v>
      </c>
      <c r="B6" s="100">
        <f>COUNTIFS('Group Heuristic Evaluation'!H:H, "*A*",'Group Heuristic Evaluation'!D:D, 3)/COUNTA('Group Heuristic Evaluation'!B:B)
</f>
        <v>0.1071428571</v>
      </c>
      <c r="C6" s="109">
        <f>COUNTIFS('Group Heuristic Evaluation'!H:H, "*B*",'Group Heuristic Evaluation'!D:D, 3)/COUNTA('Group Heuristic Evaluation'!B:B)</f>
        <v>0.2142857143</v>
      </c>
      <c r="D6" s="100">
        <f>COUNTIFS('Group Heuristic Evaluation'!H:H, "*C*",'Group Heuristic Evaluation'!D:D, 3)/COUNTA('Group Heuristic Evaluation'!B:B)</f>
        <v>0.1428571429</v>
      </c>
      <c r="E6" s="100">
        <f>COUNTIFS('Group Heuristic Evaluation'!H:H, "*D*",'Group Heuristic Evaluation'!D:D, 3)/COUNTA('Group Heuristic Evaluation'!B:B)</f>
        <v>0.1428571429</v>
      </c>
    </row>
    <row r="7">
      <c r="A7" s="108">
        <v>4.0</v>
      </c>
      <c r="B7" s="100">
        <f>COUNTIFS('Group Heuristic Evaluation'!H:H, "*A*",'Group Heuristic Evaluation'!D:D, 4)/COUNTA('Group Heuristic Evaluation'!B:B)
</f>
        <v>0.0119047619</v>
      </c>
      <c r="C7" s="109">
        <f>COUNTIFS('Group Heuristic Evaluation'!H:H, "*B*",'Group Heuristic Evaluation'!D:D, 4)/COUNTA('Group Heuristic Evaluation'!B:B)</f>
        <v>0.03571428571</v>
      </c>
      <c r="D7" s="100">
        <f>COUNTIFS('Group Heuristic Evaluation'!H:H, "*C*",'Group Heuristic Evaluation'!D:D, 4)/COUNTA('Group Heuristic Evaluation'!B:B)</f>
        <v>0</v>
      </c>
      <c r="E7" s="100">
        <f>COUNTIFS('Group Heuristic Evaluation'!H:H, "*D*",'Group Heuristic Evaluation'!D:D, 4)/COUNTA('Group Heuristic Evaluation'!B:B)</f>
        <v>0.03571428571</v>
      </c>
    </row>
    <row r="8">
      <c r="A8" s="93" t="s">
        <v>304</v>
      </c>
      <c r="B8" s="110">
        <f t="shared" ref="B8:E8" si="1">SUM(B6:B7)</f>
        <v>0.119047619</v>
      </c>
      <c r="C8" s="110">
        <f t="shared" si="1"/>
        <v>0.25</v>
      </c>
      <c r="D8" s="110">
        <f t="shared" si="1"/>
        <v>0.1428571429</v>
      </c>
      <c r="E8" s="110">
        <f t="shared" si="1"/>
        <v>0.1785714286</v>
      </c>
    </row>
    <row r="9">
      <c r="A9" s="93" t="s">
        <v>305</v>
      </c>
      <c r="B9" s="110">
        <f t="shared" ref="B9:E9" si="2">SUM(B3:B7)</f>
        <v>0.3333333333</v>
      </c>
      <c r="C9" s="110">
        <f t="shared" si="2"/>
        <v>0.5357142857</v>
      </c>
      <c r="D9" s="110">
        <f t="shared" si="2"/>
        <v>0.2738095238</v>
      </c>
      <c r="E9" s="110">
        <f t="shared" si="2"/>
        <v>0.3095238095</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04.25"/>
  </cols>
  <sheetData>
    <row r="1">
      <c r="A1" s="111" t="s">
        <v>306</v>
      </c>
      <c r="B1" s="112"/>
      <c r="C1" s="112"/>
      <c r="D1" s="112"/>
      <c r="E1" s="112"/>
      <c r="F1" s="112"/>
      <c r="G1" s="113"/>
    </row>
    <row r="2">
      <c r="A2" s="114" t="s">
        <v>307</v>
      </c>
      <c r="B2" s="115"/>
      <c r="C2" s="115"/>
      <c r="D2" s="115"/>
      <c r="E2" s="115"/>
      <c r="F2" s="115"/>
      <c r="G2" s="115"/>
    </row>
    <row r="3">
      <c r="A3" s="115"/>
      <c r="B3" s="115"/>
      <c r="C3" s="115"/>
      <c r="D3" s="115"/>
      <c r="E3" s="115"/>
      <c r="F3" s="115"/>
      <c r="G3" s="115"/>
    </row>
    <row r="4">
      <c r="A4" s="115"/>
      <c r="B4" s="115"/>
      <c r="C4" s="115"/>
      <c r="D4" s="115"/>
      <c r="E4" s="115"/>
      <c r="F4" s="115"/>
      <c r="G4" s="115"/>
    </row>
    <row r="5">
      <c r="A5" s="115"/>
      <c r="B5" s="115"/>
      <c r="C5" s="115"/>
      <c r="D5" s="115"/>
      <c r="E5" s="115"/>
      <c r="F5" s="115"/>
      <c r="G5" s="115"/>
    </row>
    <row r="6">
      <c r="A6" s="115"/>
      <c r="B6" s="115"/>
      <c r="C6" s="115"/>
      <c r="D6" s="115"/>
      <c r="E6" s="115"/>
      <c r="F6" s="115"/>
      <c r="G6" s="115"/>
    </row>
    <row r="7">
      <c r="A7" s="115"/>
      <c r="B7" s="115"/>
      <c r="C7" s="115"/>
      <c r="D7" s="115"/>
      <c r="E7" s="115"/>
      <c r="F7" s="115"/>
      <c r="G7" s="115"/>
    </row>
    <row r="8">
      <c r="A8" s="115"/>
      <c r="B8" s="115"/>
      <c r="C8" s="115"/>
      <c r="D8" s="115"/>
      <c r="E8" s="115"/>
      <c r="F8" s="115"/>
      <c r="G8" s="115"/>
    </row>
    <row r="9">
      <c r="A9" s="115"/>
      <c r="B9" s="115"/>
      <c r="C9" s="115"/>
      <c r="D9" s="115"/>
      <c r="E9" s="115"/>
      <c r="F9" s="115"/>
      <c r="G9" s="115"/>
    </row>
    <row r="10">
      <c r="A10" s="115"/>
      <c r="B10" s="115"/>
      <c r="C10" s="115"/>
      <c r="D10" s="115"/>
      <c r="E10" s="115"/>
      <c r="F10" s="115"/>
      <c r="G10" s="115"/>
    </row>
    <row r="11">
      <c r="A11" s="115"/>
      <c r="B11" s="115"/>
      <c r="C11" s="115"/>
      <c r="D11" s="115"/>
      <c r="E11" s="115"/>
      <c r="F11" s="115"/>
      <c r="G11" s="115"/>
    </row>
    <row r="12">
      <c r="A12" s="115"/>
      <c r="B12" s="115"/>
      <c r="C12" s="115"/>
      <c r="D12" s="115"/>
      <c r="E12" s="115"/>
      <c r="F12" s="115"/>
      <c r="G12" s="115"/>
    </row>
    <row r="13">
      <c r="A13" s="115"/>
      <c r="B13" s="115"/>
      <c r="C13" s="115"/>
      <c r="D13" s="115"/>
      <c r="E13" s="115"/>
      <c r="F13" s="115"/>
      <c r="G13" s="115"/>
    </row>
    <row r="14">
      <c r="A14" s="115"/>
      <c r="B14" s="115"/>
      <c r="C14" s="115"/>
      <c r="D14" s="115"/>
      <c r="E14" s="115"/>
      <c r="F14" s="115"/>
      <c r="G14" s="115"/>
    </row>
    <row r="15">
      <c r="A15" s="115"/>
      <c r="B15" s="115"/>
      <c r="C15" s="115"/>
      <c r="D15" s="115"/>
      <c r="E15" s="115"/>
      <c r="F15" s="115"/>
      <c r="G15" s="115"/>
    </row>
    <row r="16">
      <c r="A16" s="115"/>
      <c r="B16" s="115"/>
      <c r="C16" s="115"/>
      <c r="D16" s="115"/>
      <c r="E16" s="115"/>
      <c r="F16" s="115"/>
      <c r="G16" s="115"/>
    </row>
    <row r="17">
      <c r="A17" s="115"/>
      <c r="B17" s="115"/>
      <c r="C17" s="115"/>
      <c r="D17" s="115"/>
      <c r="E17" s="115"/>
      <c r="F17" s="115"/>
      <c r="G17" s="115"/>
    </row>
    <row r="18">
      <c r="A18" s="115"/>
      <c r="B18" s="115"/>
      <c r="C18" s="115"/>
      <c r="D18" s="115"/>
      <c r="E18" s="115"/>
      <c r="F18" s="115"/>
      <c r="G18" s="115"/>
    </row>
    <row r="19">
      <c r="A19" s="115"/>
      <c r="B19" s="115"/>
      <c r="C19" s="115"/>
      <c r="D19" s="115"/>
      <c r="E19" s="115"/>
      <c r="F19" s="115"/>
      <c r="G19" s="115"/>
    </row>
    <row r="20">
      <c r="A20" s="115"/>
      <c r="B20" s="115"/>
      <c r="C20" s="115"/>
      <c r="D20" s="115"/>
      <c r="E20" s="115"/>
      <c r="F20" s="115"/>
      <c r="G20" s="115"/>
    </row>
    <row r="21">
      <c r="A21" s="115"/>
      <c r="B21" s="115"/>
      <c r="C21" s="115"/>
      <c r="D21" s="115"/>
      <c r="E21" s="115"/>
      <c r="F21" s="115"/>
      <c r="G21" s="115"/>
    </row>
    <row r="22">
      <c r="A22" s="115"/>
      <c r="B22" s="115"/>
      <c r="C22" s="115"/>
      <c r="D22" s="115"/>
      <c r="E22" s="115"/>
      <c r="F22" s="115"/>
      <c r="G22" s="115"/>
    </row>
    <row r="23">
      <c r="A23" s="115"/>
      <c r="B23" s="115"/>
      <c r="C23" s="115"/>
      <c r="D23" s="115"/>
      <c r="E23" s="115"/>
      <c r="F23" s="115"/>
      <c r="G23" s="115"/>
    </row>
    <row r="24">
      <c r="A24" s="115"/>
      <c r="B24" s="115"/>
      <c r="C24" s="115"/>
      <c r="D24" s="115"/>
      <c r="E24" s="115"/>
      <c r="F24" s="115"/>
      <c r="G24" s="115"/>
    </row>
    <row r="25">
      <c r="A25" s="115"/>
      <c r="B25" s="115"/>
      <c r="C25" s="115"/>
      <c r="D25" s="115"/>
      <c r="E25" s="115"/>
      <c r="F25" s="115"/>
      <c r="G25" s="115"/>
    </row>
    <row r="26">
      <c r="A26" s="115"/>
      <c r="B26" s="115"/>
      <c r="C26" s="115"/>
      <c r="D26" s="115"/>
      <c r="E26" s="115"/>
      <c r="F26" s="115"/>
      <c r="G26" s="115"/>
    </row>
    <row r="27">
      <c r="A27" s="115"/>
      <c r="B27" s="115"/>
      <c r="C27" s="115"/>
      <c r="D27" s="115"/>
      <c r="E27" s="115"/>
      <c r="F27" s="115"/>
      <c r="G27" s="115"/>
    </row>
  </sheetData>
  <mergeCells count="1">
    <mergeCell ref="A1:G1"/>
  </mergeCells>
  <drawing r:id="rId1"/>
</worksheet>
</file>